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320" windowHeight="7725" tabRatio="740" activeTab="7"/>
  </bookViews>
  <sheets>
    <sheet name="Iluminación" sheetId="1" r:id="rId1"/>
    <sheet name="Refrigeración" sheetId="2" r:id="rId2"/>
    <sheet name="Ambiente" sheetId="3" r:id="rId3"/>
    <sheet name="Calefacción" sheetId="4" r:id="rId4"/>
    <sheet name="Hornos" sheetId="9" r:id="rId5"/>
    <sheet name="Aparatos elec" sheetId="10" r:id="rId6"/>
    <sheet name="Aparatos médicos" sheetId="12" r:id="rId7"/>
    <sheet name="Consumo definitivo" sheetId="11" r:id="rId8"/>
  </sheets>
  <calcPr calcId="145621"/>
</workbook>
</file>

<file path=xl/calcChain.xml><?xml version="1.0" encoding="utf-8"?>
<calcChain xmlns="http://schemas.openxmlformats.org/spreadsheetml/2006/main">
  <c r="S4" i="11" l="1"/>
  <c r="H8" i="12"/>
  <c r="I8" i="12"/>
  <c r="H4" i="11"/>
  <c r="G8" i="12"/>
  <c r="H4" i="12"/>
  <c r="G4" i="12"/>
  <c r="H8" i="10"/>
  <c r="I8" i="10"/>
  <c r="G4" i="11"/>
  <c r="G8" i="10"/>
  <c r="H4" i="10"/>
  <c r="G4" i="10"/>
  <c r="H8" i="9"/>
  <c r="I8" i="9"/>
  <c r="F4" i="11"/>
  <c r="G8" i="9"/>
  <c r="H4" i="9"/>
  <c r="G4" i="9"/>
  <c r="H8" i="4"/>
  <c r="I8" i="4"/>
  <c r="E4" i="11"/>
  <c r="G8" i="4"/>
  <c r="H4" i="4"/>
  <c r="G4" i="4"/>
  <c r="U9" i="3"/>
  <c r="T9" i="3"/>
  <c r="V9" i="3" s="1"/>
  <c r="D4" i="11" s="1"/>
  <c r="J4" i="11" s="1"/>
  <c r="K4" i="11" s="1"/>
  <c r="U4" i="3"/>
  <c r="T4" i="3"/>
  <c r="V4" i="3" s="1"/>
  <c r="P4" i="11" s="1"/>
  <c r="H8" i="2"/>
  <c r="G8" i="2"/>
  <c r="H4" i="2"/>
  <c r="G4" i="2"/>
  <c r="AC9" i="1"/>
  <c r="AB9" i="1"/>
  <c r="AC4" i="1"/>
  <c r="AB4" i="1"/>
  <c r="R4" i="1"/>
  <c r="Q4" i="1"/>
  <c r="R9" i="1"/>
  <c r="S9" i="1"/>
  <c r="Q9" i="1"/>
  <c r="H9" i="1"/>
  <c r="G9" i="1"/>
  <c r="H4" i="1"/>
  <c r="I4" i="1"/>
  <c r="G4" i="1"/>
  <c r="I4" i="12"/>
  <c r="T4" i="11"/>
  <c r="J32" i="3"/>
  <c r="J15" i="3"/>
  <c r="I28" i="3"/>
  <c r="K28" i="3"/>
  <c r="I4" i="2"/>
  <c r="O4" i="11"/>
  <c r="I4" i="9"/>
  <c r="R4" i="11"/>
  <c r="I4" i="10"/>
  <c r="I8" i="2"/>
  <c r="C4" i="11"/>
  <c r="I20" i="3"/>
  <c r="K20" i="3" s="1"/>
  <c r="I21" i="3"/>
  <c r="K21" i="3" s="1"/>
  <c r="I22" i="3"/>
  <c r="K22" i="3"/>
  <c r="I23" i="3"/>
  <c r="K23" i="3" s="1"/>
  <c r="I24" i="3"/>
  <c r="K24" i="3"/>
  <c r="I25" i="3"/>
  <c r="K25" i="3" s="1"/>
  <c r="I26" i="3"/>
  <c r="K26" i="3" s="1"/>
  <c r="I27" i="3"/>
  <c r="K27" i="3" s="1"/>
  <c r="I29" i="3"/>
  <c r="K29" i="3" s="1"/>
  <c r="I30" i="3"/>
  <c r="K30" i="3" s="1"/>
  <c r="I31" i="3"/>
  <c r="K31" i="3" s="1"/>
  <c r="I19" i="3"/>
  <c r="K19" i="3" s="1"/>
  <c r="I14" i="3"/>
  <c r="K14" i="3"/>
  <c r="I13" i="3"/>
  <c r="K13" i="3" s="1"/>
  <c r="I12" i="3"/>
  <c r="K12" i="3" s="1"/>
  <c r="I11" i="3"/>
  <c r="K11" i="3" s="1"/>
  <c r="I10" i="3"/>
  <c r="K10" i="3" s="1"/>
  <c r="I9" i="3"/>
  <c r="K9" i="3" s="1"/>
  <c r="I8" i="3"/>
  <c r="K8" i="3"/>
  <c r="I7" i="3"/>
  <c r="K7" i="3" s="1"/>
  <c r="I6" i="3"/>
  <c r="K6" i="3" s="1"/>
  <c r="I5" i="3"/>
  <c r="K5" i="3" s="1"/>
  <c r="I4" i="3"/>
  <c r="K4" i="3"/>
  <c r="I4" i="4"/>
  <c r="Q4" i="11"/>
  <c r="AD9" i="1"/>
  <c r="AD4" i="1"/>
  <c r="S4" i="1"/>
  <c r="I9" i="1"/>
  <c r="B4" i="11"/>
  <c r="N4" i="11"/>
  <c r="K15" i="3" l="1"/>
  <c r="K32" i="3"/>
  <c r="U4" i="11"/>
  <c r="V4" i="11" s="1"/>
  <c r="W4" i="11" l="1"/>
</calcChain>
</file>

<file path=xl/sharedStrings.xml><?xml version="1.0" encoding="utf-8"?>
<sst xmlns="http://schemas.openxmlformats.org/spreadsheetml/2006/main" count="250" uniqueCount="57">
  <si>
    <t>Media</t>
  </si>
  <si>
    <t>Recuento</t>
  </si>
  <si>
    <t>Mínimo</t>
  </si>
  <si>
    <t>Máximo</t>
  </si>
  <si>
    <t>Subregión</t>
  </si>
  <si>
    <t>Pie de monte</t>
  </si>
  <si>
    <t>Pacifico sur</t>
  </si>
  <si>
    <t>Ex Provincia</t>
  </si>
  <si>
    <t>Cordillera</t>
  </si>
  <si>
    <t>Centro</t>
  </si>
  <si>
    <t>Sanquianga</t>
  </si>
  <si>
    <t>Rio Mayo</t>
  </si>
  <si>
    <t>Telembi</t>
  </si>
  <si>
    <t>Abades</t>
  </si>
  <si>
    <t>Juanambu</t>
  </si>
  <si>
    <t>Guambuyaco</t>
  </si>
  <si>
    <t>Desviación típica</t>
  </si>
  <si>
    <t>N válido</t>
  </si>
  <si>
    <t>Consumo lamparas incandescentes Mcal Mes</t>
  </si>
  <si>
    <t>Consumo lamparas ahorradores Mcal Mes</t>
  </si>
  <si>
    <t>Consumo lamparas fluorescentes Mcal Mes</t>
  </si>
  <si>
    <t>Consumo calefacción Mcal mes</t>
  </si>
  <si>
    <t>Consumo ambiente Mcal mes</t>
  </si>
  <si>
    <t>Consumo hornos Mcal mes</t>
  </si>
  <si>
    <t>Consumo aparatos electricos Mcal mes</t>
  </si>
  <si>
    <t>Consumo Total subregión</t>
  </si>
  <si>
    <t>Iluminación</t>
  </si>
  <si>
    <t>Refrigeración</t>
  </si>
  <si>
    <t>Ambiente</t>
  </si>
  <si>
    <t>Cocción</t>
  </si>
  <si>
    <t>Aparatos eléctricos</t>
  </si>
  <si>
    <t>TOTAL DEPARTAMENTO</t>
  </si>
  <si>
    <t>Calentamiento de agua</t>
  </si>
  <si>
    <t>Factor de ajuste</t>
  </si>
  <si>
    <t>Consumo subregión  per cápita/Día</t>
  </si>
  <si>
    <t>Consumo por proceso en Megacalorías</t>
  </si>
  <si>
    <t>Sabana</t>
  </si>
  <si>
    <t>Consumo refrigeración Mcal mes</t>
  </si>
  <si>
    <t>Instituciones</t>
  </si>
  <si>
    <t>Insituciones</t>
  </si>
  <si>
    <t>Aparatos médicos</t>
  </si>
  <si>
    <t>Consumos aparatos médicos Mcal Mes</t>
  </si>
  <si>
    <t>Consumo  promedio empresa/Mes</t>
  </si>
  <si>
    <t>Consumo por  Mcal/Mes</t>
  </si>
  <si>
    <t>Consumo per cápita/Día</t>
  </si>
  <si>
    <t>Consumo lamparas incandescentes kWh mes</t>
  </si>
  <si>
    <t>Consumo lamparas ahorradores kWh mes</t>
  </si>
  <si>
    <t>Consumo lamparas fluorescentes kWh mes</t>
  </si>
  <si>
    <t>Consumo refrigeración kWh mes</t>
  </si>
  <si>
    <t>Consumo ambiente kWh Mes</t>
  </si>
  <si>
    <t>Consumo calefacción kWh mes</t>
  </si>
  <si>
    <t>Consumo hornos kWh mes</t>
  </si>
  <si>
    <t>Consumo aparatos electricos kWh mes</t>
  </si>
  <si>
    <t>Consumo aparatos médicos kWh Mes</t>
  </si>
  <si>
    <t>Consumo energía eléctrica por proceso en kWh</t>
  </si>
  <si>
    <t>Consumo  kWh/Mes</t>
  </si>
  <si>
    <t>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</si>
</sst>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###0.00"/>
    <numFmt numFmtId="173" formatCode="###0"/>
    <numFmt numFmtId="174" formatCode="####.00"/>
    <numFmt numFmtId="175" formatCode="#,##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F8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3ED97"/>
        <bgColor indexed="64"/>
      </patternFill>
    </fill>
    <fill>
      <patternFill patternType="solid">
        <fgColor rgb="FF89F577"/>
        <bgColor indexed="64"/>
      </patternFill>
    </fill>
  </fills>
  <borders count="13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/>
      <top/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3" fillId="0" borderId="0"/>
    <xf numFmtId="9" fontId="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1" fillId="0" borderId="0" xfId="8" applyFont="1" applyAlignment="1">
      <alignment vertical="center"/>
    </xf>
    <xf numFmtId="0" fontId="1" fillId="0" borderId="0" xfId="7" applyFont="1" applyAlignment="1">
      <alignment vertical="center"/>
    </xf>
    <xf numFmtId="0" fontId="1" fillId="0" borderId="0" xfId="9" applyFont="1" applyAlignment="1">
      <alignment vertical="center"/>
    </xf>
    <xf numFmtId="0" fontId="5" fillId="0" borderId="0" xfId="7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7" applyFont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172" fontId="5" fillId="3" borderId="1" xfId="9" applyNumberFormat="1" applyFont="1" applyFill="1" applyBorder="1" applyAlignment="1">
      <alignment horizontal="right" vertical="center"/>
    </xf>
    <xf numFmtId="173" fontId="5" fillId="3" borderId="1" xfId="9" applyNumberFormat="1" applyFont="1" applyFill="1" applyBorder="1" applyAlignment="1">
      <alignment horizontal="right" vertical="center"/>
    </xf>
    <xf numFmtId="9" fontId="5" fillId="3" borderId="1" xfId="12" applyFont="1" applyFill="1" applyBorder="1" applyAlignment="1">
      <alignment horizontal="right" vertical="center"/>
    </xf>
    <xf numFmtId="173" fontId="5" fillId="3" borderId="1" xfId="5" applyNumberFormat="1" applyFont="1" applyFill="1" applyBorder="1" applyAlignment="1">
      <alignment horizontal="right" vertical="center"/>
    </xf>
    <xf numFmtId="173" fontId="5" fillId="2" borderId="1" xfId="7" applyNumberFormat="1" applyFont="1" applyFill="1" applyBorder="1" applyAlignment="1">
      <alignment horizontal="right" vertical="center"/>
    </xf>
    <xf numFmtId="173" fontId="5" fillId="0" borderId="0" xfId="7" applyNumberFormat="1" applyFont="1" applyFill="1" applyBorder="1" applyAlignment="1">
      <alignment horizontal="right" vertical="center"/>
    </xf>
    <xf numFmtId="0" fontId="1" fillId="0" borderId="0" xfId="10" applyFont="1" applyAlignment="1">
      <alignment vertical="center"/>
    </xf>
    <xf numFmtId="0" fontId="1" fillId="0" borderId="0" xfId="11" applyFont="1" applyAlignment="1">
      <alignment vertical="center"/>
    </xf>
    <xf numFmtId="172" fontId="5" fillId="3" borderId="1" xfId="11" applyNumberFormat="1" applyFont="1" applyFill="1" applyBorder="1" applyAlignment="1">
      <alignment horizontal="right" vertical="center"/>
    </xf>
    <xf numFmtId="173" fontId="5" fillId="3" borderId="1" xfId="11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173" fontId="5" fillId="3" borderId="1" xfId="1" applyNumberFormat="1" applyFont="1" applyFill="1" applyBorder="1" applyAlignment="1">
      <alignment horizontal="right" vertical="center"/>
    </xf>
    <xf numFmtId="0" fontId="1" fillId="0" borderId="0" xfId="4" applyFont="1" applyAlignment="1">
      <alignment vertical="center"/>
    </xf>
    <xf numFmtId="173" fontId="5" fillId="3" borderId="1" xfId="4" applyNumberFormat="1" applyFont="1" applyFill="1" applyBorder="1" applyAlignment="1">
      <alignment horizontal="right" vertical="center"/>
    </xf>
    <xf numFmtId="173" fontId="5" fillId="3" borderId="2" xfId="5" applyNumberFormat="1" applyFont="1" applyFill="1" applyBorder="1" applyAlignment="1">
      <alignment horizontal="right" vertical="center"/>
    </xf>
    <xf numFmtId="0" fontId="1" fillId="0" borderId="0" xfId="6" applyFont="1" applyAlignment="1">
      <alignment vertical="center"/>
    </xf>
    <xf numFmtId="173" fontId="5" fillId="3" borderId="1" xfId="6" applyNumberFormat="1" applyFont="1" applyFill="1" applyBorder="1" applyAlignment="1">
      <alignment horizontal="right" vertical="center"/>
    </xf>
    <xf numFmtId="172" fontId="5" fillId="3" borderId="1" xfId="6" applyNumberFormat="1" applyFont="1" applyFill="1" applyBorder="1" applyAlignment="1">
      <alignment horizontal="right" vertical="center"/>
    </xf>
    <xf numFmtId="3" fontId="5" fillId="2" borderId="1" xfId="7" applyNumberFormat="1" applyFont="1" applyFill="1" applyBorder="1" applyAlignment="1">
      <alignment horizontal="right" vertical="center"/>
    </xf>
    <xf numFmtId="172" fontId="5" fillId="3" borderId="1" xfId="2" applyNumberFormat="1" applyFont="1" applyFill="1" applyBorder="1" applyAlignment="1">
      <alignment horizontal="right" vertical="center"/>
    </xf>
    <xf numFmtId="173" fontId="5" fillId="3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2" fontId="5" fillId="3" borderId="1" xfId="3" applyNumberFormat="1" applyFont="1" applyFill="1" applyBorder="1" applyAlignment="1">
      <alignment horizontal="right" vertical="center"/>
    </xf>
    <xf numFmtId="174" fontId="5" fillId="3" borderId="1" xfId="3" applyNumberFormat="1" applyFont="1" applyFill="1" applyBorder="1" applyAlignment="1">
      <alignment horizontal="right" vertical="center"/>
    </xf>
    <xf numFmtId="173" fontId="5" fillId="3" borderId="1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175" fontId="6" fillId="4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2" fontId="6" fillId="5" borderId="1" xfId="12" applyNumberFormat="1" applyFont="1" applyFill="1" applyBorder="1" applyAlignment="1">
      <alignment horizontal="center" vertical="center"/>
    </xf>
    <xf numFmtId="2" fontId="6" fillId="4" borderId="1" xfId="12" applyNumberFormat="1" applyFont="1" applyFill="1" applyBorder="1" applyAlignment="1">
      <alignment horizontal="center" vertical="center"/>
    </xf>
    <xf numFmtId="2" fontId="6" fillId="0" borderId="0" xfId="1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6" borderId="7" xfId="0" applyNumberFormat="1" applyFont="1" applyFill="1" applyBorder="1" applyAlignment="1">
      <alignment horizontal="center" vertical="center" wrapText="1"/>
    </xf>
    <xf numFmtId="173" fontId="5" fillId="3" borderId="8" xfId="1" applyNumberFormat="1" applyFont="1" applyFill="1" applyBorder="1" applyAlignment="1">
      <alignment horizontal="center" vertical="center"/>
    </xf>
    <xf numFmtId="173" fontId="5" fillId="3" borderId="9" xfId="1" applyNumberFormat="1" applyFont="1" applyFill="1" applyBorder="1" applyAlignment="1">
      <alignment horizontal="center" vertical="center"/>
    </xf>
    <xf numFmtId="173" fontId="5" fillId="3" borderId="10" xfId="1" applyNumberFormat="1" applyFont="1" applyFill="1" applyBorder="1" applyAlignment="1">
      <alignment horizontal="center" vertical="center"/>
    </xf>
    <xf numFmtId="173" fontId="5" fillId="3" borderId="0" xfId="1" applyNumberFormat="1" applyFont="1" applyFill="1" applyBorder="1" applyAlignment="1">
      <alignment horizontal="center" vertical="center"/>
    </xf>
    <xf numFmtId="173" fontId="5" fillId="7" borderId="1" xfId="1" applyNumberFormat="1" applyFont="1" applyFill="1" applyBorder="1" applyAlignment="1">
      <alignment horizontal="right" vertical="center"/>
    </xf>
    <xf numFmtId="0" fontId="9" fillId="6" borderId="4" xfId="0" applyNumberFormat="1" applyFont="1" applyFill="1" applyBorder="1" applyAlignment="1">
      <alignment horizontal="center" vertical="center" wrapText="1"/>
    </xf>
    <xf numFmtId="172" fontId="5" fillId="3" borderId="1" xfId="13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173" fontId="5" fillId="3" borderId="1" xfId="3" applyNumberFormat="1" applyFont="1" applyFill="1" applyBorder="1" applyAlignment="1">
      <alignment horizontal="center" vertical="center"/>
    </xf>
    <xf numFmtId="0" fontId="9" fillId="6" borderId="11" xfId="0" applyNumberFormat="1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14">
    <cellStyle name="Normal" xfId="0" builtinId="0"/>
    <cellStyle name="Normal_Ambiente" xfId="1"/>
    <cellStyle name="Normal_Aparatos elec" xfId="2"/>
    <cellStyle name="Normal_Aparatos médicos" xfId="3"/>
    <cellStyle name="Normal_Calefacción" xfId="4"/>
    <cellStyle name="Normal_Caracterización" xfId="5"/>
    <cellStyle name="Normal_Hornos" xfId="6"/>
    <cellStyle name="Normal_Iluminación" xfId="7"/>
    <cellStyle name="Normal_Iluminación_1" xfId="8"/>
    <cellStyle name="Normal_Iluminación_2" xfId="9"/>
    <cellStyle name="Normal_Leña_3" xfId="13"/>
    <cellStyle name="Normal_Refrigeración" xfId="10"/>
    <cellStyle name="Normal_Refrigeración_2" xfId="11"/>
    <cellStyle name="Porcentaje" xfId="12" builtinId="5"/>
  </cellStyles>
  <dxfs count="0"/>
  <tableStyles count="0" defaultTableStyle="TableStyleMedium9" defaultPivotStyle="PivotStyleLight16"/>
  <colors>
    <mruColors>
      <color rgb="FF89F5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629819</xdr:colOff>
      <xdr:row>0</xdr:row>
      <xdr:rowOff>1028700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1819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723900</xdr:colOff>
      <xdr:row>0</xdr:row>
      <xdr:rowOff>101601</xdr:rowOff>
    </xdr:from>
    <xdr:to>
      <xdr:col>17</xdr:col>
      <xdr:colOff>623888</xdr:colOff>
      <xdr:row>0</xdr:row>
      <xdr:rowOff>971550</xdr:rowOff>
    </xdr:to>
    <xdr:sp macro="" textlink="">
      <xdr:nvSpPr>
        <xdr:cNvPr id="3" name="2 CuadroTexto"/>
        <xdr:cNvSpPr txBox="1"/>
      </xdr:nvSpPr>
      <xdr:spPr>
        <a:xfrm>
          <a:off x="8462963" y="101601"/>
          <a:ext cx="5233988" cy="869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3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3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13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26</xdr:col>
      <xdr:colOff>0</xdr:colOff>
      <xdr:row>0</xdr:row>
      <xdr:rowOff>0</xdr:rowOff>
    </xdr:from>
    <xdr:to>
      <xdr:col>29</xdr:col>
      <xdr:colOff>701210</xdr:colOff>
      <xdr:row>0</xdr:row>
      <xdr:rowOff>1023936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1063" y="0"/>
          <a:ext cx="2987210" cy="102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142872</xdr:colOff>
      <xdr:row>10</xdr:row>
      <xdr:rowOff>63499</xdr:rowOff>
    </xdr:from>
    <xdr:to>
      <xdr:col>7</xdr:col>
      <xdr:colOff>784235</xdr:colOff>
      <xdr:row>10</xdr:row>
      <xdr:rowOff>730252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2" y="3397249"/>
          <a:ext cx="5975363" cy="666753"/>
        </a:xfrm>
        <a:prstGeom prst="rect">
          <a:avLst/>
        </a:prstGeom>
      </xdr:spPr>
    </xdr:pic>
    <xdr:clientData/>
  </xdr:twoCellAnchor>
  <xdr:twoCellAnchor editAs="oneCell">
    <xdr:from>
      <xdr:col>21</xdr:col>
      <xdr:colOff>714392</xdr:colOff>
      <xdr:row>10</xdr:row>
      <xdr:rowOff>63499</xdr:rowOff>
    </xdr:from>
    <xdr:to>
      <xdr:col>29</xdr:col>
      <xdr:colOff>593755</xdr:colOff>
      <xdr:row>10</xdr:row>
      <xdr:rowOff>730252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3392" y="3397249"/>
          <a:ext cx="5975363" cy="666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47625</xdr:rowOff>
    </xdr:from>
    <xdr:to>
      <xdr:col>1</xdr:col>
      <xdr:colOff>293629</xdr:colOff>
      <xdr:row>0</xdr:row>
      <xdr:rowOff>771525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47625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288925</xdr:colOff>
      <xdr:row>0</xdr:row>
      <xdr:rowOff>63502</xdr:rowOff>
    </xdr:from>
    <xdr:to>
      <xdr:col>6</xdr:col>
      <xdr:colOff>95250</xdr:colOff>
      <xdr:row>0</xdr:row>
      <xdr:rowOff>695326</xdr:rowOff>
    </xdr:to>
    <xdr:sp macro="" textlink="">
      <xdr:nvSpPr>
        <xdr:cNvPr id="3" name="2 CuadroTexto"/>
        <xdr:cNvSpPr txBox="1"/>
      </xdr:nvSpPr>
      <xdr:spPr>
        <a:xfrm>
          <a:off x="1050925" y="63502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269875</xdr:colOff>
      <xdr:row>0</xdr:row>
      <xdr:rowOff>47626</xdr:rowOff>
    </xdr:from>
    <xdr:to>
      <xdr:col>8</xdr:col>
      <xdr:colOff>685800</xdr:colOff>
      <xdr:row>0</xdr:row>
      <xdr:rowOff>745230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875" y="47626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9</xdr:row>
      <xdr:rowOff>57150</xdr:rowOff>
    </xdr:from>
    <xdr:to>
      <xdr:col>8</xdr:col>
      <xdr:colOff>279413</xdr:colOff>
      <xdr:row>9</xdr:row>
      <xdr:rowOff>723903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990850"/>
          <a:ext cx="5975363" cy="666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274578</xdr:colOff>
      <xdr:row>0</xdr:row>
      <xdr:rowOff>781050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536574</xdr:colOff>
      <xdr:row>0</xdr:row>
      <xdr:rowOff>92077</xdr:rowOff>
    </xdr:from>
    <xdr:to>
      <xdr:col>12</xdr:col>
      <xdr:colOff>219074</xdr:colOff>
      <xdr:row>0</xdr:row>
      <xdr:rowOff>723901</xdr:rowOff>
    </xdr:to>
    <xdr:sp macro="" textlink="">
      <xdr:nvSpPr>
        <xdr:cNvPr id="6" name="5 CuadroTexto"/>
        <xdr:cNvSpPr txBox="1"/>
      </xdr:nvSpPr>
      <xdr:spPr>
        <a:xfrm>
          <a:off x="6251574" y="92077"/>
          <a:ext cx="3625850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10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19</xdr:col>
      <xdr:colOff>184149</xdr:colOff>
      <xdr:row>0</xdr:row>
      <xdr:rowOff>76200</xdr:rowOff>
    </xdr:from>
    <xdr:to>
      <xdr:col>21</xdr:col>
      <xdr:colOff>695324</xdr:colOff>
      <xdr:row>0</xdr:row>
      <xdr:rowOff>773804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6499" y="76200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33</xdr:row>
      <xdr:rowOff>95250</xdr:rowOff>
    </xdr:from>
    <xdr:to>
      <xdr:col>7</xdr:col>
      <xdr:colOff>450863</xdr:colOff>
      <xdr:row>33</xdr:row>
      <xdr:rowOff>762003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343900"/>
          <a:ext cx="5975363" cy="66675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</xdr:row>
      <xdr:rowOff>114300</xdr:rowOff>
    </xdr:from>
    <xdr:to>
      <xdr:col>21</xdr:col>
      <xdr:colOff>641363</xdr:colOff>
      <xdr:row>33</xdr:row>
      <xdr:rowOff>781053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8362950"/>
          <a:ext cx="5975363" cy="6667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284103</xdr:colOff>
      <xdr:row>0</xdr:row>
      <xdr:rowOff>771525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374649</xdr:colOff>
      <xdr:row>0</xdr:row>
      <xdr:rowOff>120652</xdr:rowOff>
    </xdr:from>
    <xdr:to>
      <xdr:col>6</xdr:col>
      <xdr:colOff>180974</xdr:colOff>
      <xdr:row>0</xdr:row>
      <xdr:rowOff>752476</xdr:rowOff>
    </xdr:to>
    <xdr:sp macro="" textlink="">
      <xdr:nvSpPr>
        <xdr:cNvPr id="3" name="2 CuadroTexto"/>
        <xdr:cNvSpPr txBox="1"/>
      </xdr:nvSpPr>
      <xdr:spPr>
        <a:xfrm>
          <a:off x="1136649" y="120652"/>
          <a:ext cx="3616325" cy="631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260349</xdr:colOff>
      <xdr:row>0</xdr:row>
      <xdr:rowOff>66676</xdr:rowOff>
    </xdr:from>
    <xdr:to>
      <xdr:col>8</xdr:col>
      <xdr:colOff>695324</xdr:colOff>
      <xdr:row>0</xdr:row>
      <xdr:rowOff>764280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349" y="66676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485774</xdr:colOff>
      <xdr:row>9</xdr:row>
      <xdr:rowOff>47625</xdr:rowOff>
    </xdr:from>
    <xdr:to>
      <xdr:col>8</xdr:col>
      <xdr:colOff>288937</xdr:colOff>
      <xdr:row>9</xdr:row>
      <xdr:rowOff>714378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" y="2943225"/>
          <a:ext cx="5975363" cy="6667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265053</xdr:colOff>
      <xdr:row>0</xdr:row>
      <xdr:rowOff>771525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307974</xdr:colOff>
      <xdr:row>0</xdr:row>
      <xdr:rowOff>63502</xdr:rowOff>
    </xdr:from>
    <xdr:to>
      <xdr:col>6</xdr:col>
      <xdr:colOff>114299</xdr:colOff>
      <xdr:row>0</xdr:row>
      <xdr:rowOff>666751</xdr:rowOff>
    </xdr:to>
    <xdr:sp macro="" textlink="">
      <xdr:nvSpPr>
        <xdr:cNvPr id="3" name="2 CuadroTexto"/>
        <xdr:cNvSpPr txBox="1"/>
      </xdr:nvSpPr>
      <xdr:spPr>
        <a:xfrm>
          <a:off x="1069974" y="63502"/>
          <a:ext cx="3616325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250824</xdr:colOff>
      <xdr:row>0</xdr:row>
      <xdr:rowOff>57151</xdr:rowOff>
    </xdr:from>
    <xdr:to>
      <xdr:col>8</xdr:col>
      <xdr:colOff>657224</xdr:colOff>
      <xdr:row>0</xdr:row>
      <xdr:rowOff>754755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824" y="57151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504824</xdr:colOff>
      <xdr:row>9</xdr:row>
      <xdr:rowOff>57150</xdr:rowOff>
    </xdr:from>
    <xdr:to>
      <xdr:col>8</xdr:col>
      <xdr:colOff>279412</xdr:colOff>
      <xdr:row>9</xdr:row>
      <xdr:rowOff>723903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2990850"/>
          <a:ext cx="5975363" cy="6667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312678</xdr:colOff>
      <xdr:row>0</xdr:row>
      <xdr:rowOff>781050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260349</xdr:colOff>
      <xdr:row>0</xdr:row>
      <xdr:rowOff>82552</xdr:rowOff>
    </xdr:from>
    <xdr:to>
      <xdr:col>6</xdr:col>
      <xdr:colOff>66674</xdr:colOff>
      <xdr:row>0</xdr:row>
      <xdr:rowOff>685801</xdr:rowOff>
    </xdr:to>
    <xdr:sp macro="" textlink="">
      <xdr:nvSpPr>
        <xdr:cNvPr id="3" name="2 CuadroTexto"/>
        <xdr:cNvSpPr txBox="1"/>
      </xdr:nvSpPr>
      <xdr:spPr>
        <a:xfrm>
          <a:off x="1022349" y="82552"/>
          <a:ext cx="3616325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307974</xdr:colOff>
      <xdr:row>0</xdr:row>
      <xdr:rowOff>66676</xdr:rowOff>
    </xdr:from>
    <xdr:to>
      <xdr:col>8</xdr:col>
      <xdr:colOff>704849</xdr:colOff>
      <xdr:row>0</xdr:row>
      <xdr:rowOff>764280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9974" y="66676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533399</xdr:colOff>
      <xdr:row>9</xdr:row>
      <xdr:rowOff>28575</xdr:rowOff>
    </xdr:from>
    <xdr:to>
      <xdr:col>8</xdr:col>
      <xdr:colOff>298462</xdr:colOff>
      <xdr:row>9</xdr:row>
      <xdr:rowOff>695328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2952750"/>
          <a:ext cx="5975363" cy="6667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293628</xdr:colOff>
      <xdr:row>0</xdr:row>
      <xdr:rowOff>771525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241299</xdr:colOff>
      <xdr:row>0</xdr:row>
      <xdr:rowOff>73027</xdr:rowOff>
    </xdr:from>
    <xdr:to>
      <xdr:col>6</xdr:col>
      <xdr:colOff>47624</xdr:colOff>
      <xdr:row>0</xdr:row>
      <xdr:rowOff>676276</xdr:rowOff>
    </xdr:to>
    <xdr:sp macro="" textlink="">
      <xdr:nvSpPr>
        <xdr:cNvPr id="3" name="2 CuadroTexto"/>
        <xdr:cNvSpPr txBox="1"/>
      </xdr:nvSpPr>
      <xdr:spPr>
        <a:xfrm>
          <a:off x="1003299" y="73027"/>
          <a:ext cx="3616325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288924</xdr:colOff>
      <xdr:row>0</xdr:row>
      <xdr:rowOff>57151</xdr:rowOff>
    </xdr:from>
    <xdr:to>
      <xdr:col>8</xdr:col>
      <xdr:colOff>666749</xdr:colOff>
      <xdr:row>0</xdr:row>
      <xdr:rowOff>754755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0924" y="57151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514349</xdr:colOff>
      <xdr:row>9</xdr:row>
      <xdr:rowOff>66675</xdr:rowOff>
    </xdr:from>
    <xdr:to>
      <xdr:col>8</xdr:col>
      <xdr:colOff>260362</xdr:colOff>
      <xdr:row>9</xdr:row>
      <xdr:rowOff>733428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2943225"/>
          <a:ext cx="5975363" cy="6667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71436</xdr:colOff>
      <xdr:row>0</xdr:row>
      <xdr:rowOff>83344</xdr:rowOff>
    </xdr:from>
    <xdr:to>
      <xdr:col>0</xdr:col>
      <xdr:colOff>1050864</xdr:colOff>
      <xdr:row>0</xdr:row>
      <xdr:rowOff>807244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83344"/>
          <a:ext cx="97942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1355724</xdr:colOff>
      <xdr:row>0</xdr:row>
      <xdr:rowOff>144462</xdr:rowOff>
    </xdr:from>
    <xdr:to>
      <xdr:col>3</xdr:col>
      <xdr:colOff>340518</xdr:colOff>
      <xdr:row>0</xdr:row>
      <xdr:rowOff>747711</xdr:rowOff>
    </xdr:to>
    <xdr:sp macro="" textlink="">
      <xdr:nvSpPr>
        <xdr:cNvPr id="3" name="2 CuadroTexto"/>
        <xdr:cNvSpPr txBox="1"/>
      </xdr:nvSpPr>
      <xdr:spPr>
        <a:xfrm>
          <a:off x="1355724" y="144462"/>
          <a:ext cx="3628232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21</xdr:col>
      <xdr:colOff>724693</xdr:colOff>
      <xdr:row>0</xdr:row>
      <xdr:rowOff>92867</xdr:rowOff>
    </xdr:from>
    <xdr:to>
      <xdr:col>22</xdr:col>
      <xdr:colOff>1533524</xdr:colOff>
      <xdr:row>0</xdr:row>
      <xdr:rowOff>790471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01599" y="92867"/>
          <a:ext cx="2035175" cy="697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176217</xdr:colOff>
      <xdr:row>5</xdr:row>
      <xdr:rowOff>97628</xdr:rowOff>
    </xdr:from>
    <xdr:to>
      <xdr:col>4</xdr:col>
      <xdr:colOff>400861</xdr:colOff>
      <xdr:row>5</xdr:row>
      <xdr:rowOff>764381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7" y="2907503"/>
          <a:ext cx="6011082" cy="666753"/>
        </a:xfrm>
        <a:prstGeom prst="rect">
          <a:avLst/>
        </a:prstGeom>
      </xdr:spPr>
    </xdr:pic>
    <xdr:clientData/>
  </xdr:twoCellAnchor>
  <xdr:twoCellAnchor>
    <xdr:from>
      <xdr:col>17</xdr:col>
      <xdr:colOff>466664</xdr:colOff>
      <xdr:row>0</xdr:row>
      <xdr:rowOff>166684</xdr:rowOff>
    </xdr:from>
    <xdr:to>
      <xdr:col>21</xdr:col>
      <xdr:colOff>532546</xdr:colOff>
      <xdr:row>0</xdr:row>
      <xdr:rowOff>769933</xdr:rowOff>
    </xdr:to>
    <xdr:sp macro="" textlink="">
      <xdr:nvSpPr>
        <xdr:cNvPr id="6" name="5 CuadroTexto"/>
        <xdr:cNvSpPr txBox="1"/>
      </xdr:nvSpPr>
      <xdr:spPr>
        <a:xfrm>
          <a:off x="21731227" y="166684"/>
          <a:ext cx="3637757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17</xdr:col>
      <xdr:colOff>309568</xdr:colOff>
      <xdr:row>5</xdr:row>
      <xdr:rowOff>95248</xdr:rowOff>
    </xdr:from>
    <xdr:to>
      <xdr:col>22</xdr:col>
      <xdr:colOff>1510525</xdr:colOff>
      <xdr:row>5</xdr:row>
      <xdr:rowOff>762001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4131" y="2905123"/>
          <a:ext cx="6011082" cy="666753"/>
        </a:xfrm>
        <a:prstGeom prst="rect">
          <a:avLst/>
        </a:prstGeom>
      </xdr:spPr>
    </xdr:pic>
    <xdr:clientData/>
  </xdr:twoCellAnchor>
  <xdr:twoCellAnchor>
    <xdr:from>
      <xdr:col>9</xdr:col>
      <xdr:colOff>1166841</xdr:colOff>
      <xdr:row>0</xdr:row>
      <xdr:rowOff>119060</xdr:rowOff>
    </xdr:from>
    <xdr:to>
      <xdr:col>12</xdr:col>
      <xdr:colOff>889823</xdr:colOff>
      <xdr:row>0</xdr:row>
      <xdr:rowOff>722309</xdr:rowOff>
    </xdr:to>
    <xdr:sp macro="" textlink="">
      <xdr:nvSpPr>
        <xdr:cNvPr id="8" name="7 CuadroTexto"/>
        <xdr:cNvSpPr txBox="1"/>
      </xdr:nvSpPr>
      <xdr:spPr>
        <a:xfrm>
          <a:off x="12168216" y="119060"/>
          <a:ext cx="3628232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INDICADORES </a:t>
          </a: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DE ENCUESTAS</a:t>
          </a:r>
          <a:endParaRPr lang="es-CO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baseline="0">
              <a:latin typeface="Arial" panose="020B0604020202020204" pitchFamily="34" charset="0"/>
              <a:cs typeface="Arial" panose="020B0604020202020204" pitchFamily="34" charset="0"/>
            </a:rPr>
            <a:t>CONSUMOS POR FUENTES Y USO </a:t>
          </a:r>
          <a:r>
            <a:rPr lang="es-CO" sz="800" b="1">
              <a:latin typeface="Arial" panose="020B0604020202020204" pitchFamily="34" charset="0"/>
              <a:cs typeface="Arial" panose="020B0604020202020204" pitchFamily="34" charset="0"/>
            </a:rPr>
            <a:t>- INSTITU</a:t>
          </a:r>
          <a:r>
            <a:rPr lang="es-CO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CIONAL</a:t>
          </a:r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60" zoomScaleNormal="60" workbookViewId="0">
      <selection activeCell="K2" sqref="K2:S3"/>
    </sheetView>
  </sheetViews>
  <sheetFormatPr baseColWidth="10" defaultRowHeight="12.75" x14ac:dyDescent="0.25"/>
  <cols>
    <col min="1" max="7" width="11.42578125" style="5"/>
    <col min="8" max="8" width="13.28515625" style="5" customWidth="1"/>
    <col min="9" max="16384" width="11.42578125" style="5"/>
  </cols>
  <sheetData>
    <row r="1" spans="1:34" ht="84.75" customHeight="1" x14ac:dyDescent="0.25"/>
    <row r="2" spans="1:34" ht="15.75" customHeight="1" x14ac:dyDescent="0.25">
      <c r="A2" s="47" t="s">
        <v>45</v>
      </c>
      <c r="B2" s="48"/>
      <c r="C2" s="48"/>
      <c r="D2" s="48"/>
      <c r="E2" s="48"/>
      <c r="F2" s="49"/>
      <c r="G2" s="1"/>
      <c r="H2" s="2"/>
      <c r="I2" s="4"/>
      <c r="K2" s="47" t="s">
        <v>46</v>
      </c>
      <c r="L2" s="48"/>
      <c r="M2" s="48"/>
      <c r="N2" s="48"/>
      <c r="O2" s="48"/>
      <c r="P2" s="49"/>
      <c r="Q2" s="1"/>
      <c r="R2" s="2"/>
      <c r="S2" s="4"/>
      <c r="V2" s="47" t="s">
        <v>47</v>
      </c>
      <c r="W2" s="48"/>
      <c r="X2" s="48"/>
      <c r="Y2" s="48"/>
      <c r="Z2" s="48"/>
      <c r="AA2" s="49"/>
      <c r="AB2" s="1"/>
      <c r="AC2" s="2"/>
      <c r="AD2" s="4"/>
      <c r="AG2" s="3"/>
      <c r="AH2" s="3"/>
    </row>
    <row r="3" spans="1:34" ht="41.25" customHeight="1" x14ac:dyDescent="0.25">
      <c r="A3" s="45" t="s">
        <v>0</v>
      </c>
      <c r="B3" s="45" t="s">
        <v>2</v>
      </c>
      <c r="C3" s="45" t="s">
        <v>3</v>
      </c>
      <c r="D3" s="45" t="s">
        <v>16</v>
      </c>
      <c r="E3" s="45" t="s">
        <v>1</v>
      </c>
      <c r="F3" s="45" t="s">
        <v>17</v>
      </c>
      <c r="G3" s="45" t="s">
        <v>33</v>
      </c>
      <c r="H3" s="45" t="s">
        <v>38</v>
      </c>
      <c r="I3" s="46" t="s">
        <v>25</v>
      </c>
      <c r="K3" s="45" t="s">
        <v>0</v>
      </c>
      <c r="L3" s="45" t="s">
        <v>2</v>
      </c>
      <c r="M3" s="45" t="s">
        <v>3</v>
      </c>
      <c r="N3" s="45" t="s">
        <v>16</v>
      </c>
      <c r="O3" s="45" t="s">
        <v>1</v>
      </c>
      <c r="P3" s="45" t="s">
        <v>17</v>
      </c>
      <c r="Q3" s="45" t="s">
        <v>33</v>
      </c>
      <c r="R3" s="45" t="s">
        <v>38</v>
      </c>
      <c r="S3" s="46" t="s">
        <v>25</v>
      </c>
      <c r="T3" s="7"/>
      <c r="U3" s="7"/>
      <c r="V3" s="45" t="s">
        <v>0</v>
      </c>
      <c r="W3" s="45" t="s">
        <v>2</v>
      </c>
      <c r="X3" s="45" t="s">
        <v>3</v>
      </c>
      <c r="Y3" s="45" t="s">
        <v>16</v>
      </c>
      <c r="Z3" s="45" t="s">
        <v>1</v>
      </c>
      <c r="AA3" s="45" t="s">
        <v>17</v>
      </c>
      <c r="AB3" s="45" t="s">
        <v>33</v>
      </c>
      <c r="AC3" s="45" t="s">
        <v>38</v>
      </c>
      <c r="AD3" s="46" t="s">
        <v>25</v>
      </c>
      <c r="AG3" s="3"/>
      <c r="AH3" s="3"/>
    </row>
    <row r="4" spans="1:34" x14ac:dyDescent="0.25">
      <c r="A4" s="8">
        <v>124.18266489933274</v>
      </c>
      <c r="B4" s="8">
        <v>0.45</v>
      </c>
      <c r="C4" s="8">
        <v>3564</v>
      </c>
      <c r="D4" s="8">
        <v>401.69688056475678</v>
      </c>
      <c r="E4" s="9">
        <v>2661.6099999999979</v>
      </c>
      <c r="F4" s="9">
        <v>1554.1299999999992</v>
      </c>
      <c r="G4" s="10">
        <f>F4/E4</f>
        <v>0.58390598171783259</v>
      </c>
      <c r="H4" s="11">
        <f>E4</f>
        <v>2661.6099999999979</v>
      </c>
      <c r="I4" s="12">
        <f>C4*H4*G4</f>
        <v>5538919.3199999966</v>
      </c>
      <c r="K4" s="8">
        <v>110.33251605781766</v>
      </c>
      <c r="L4" s="8">
        <v>0.22500000000000001</v>
      </c>
      <c r="M4" s="8">
        <v>1684.8</v>
      </c>
      <c r="N4" s="8">
        <v>241.6206587254903</v>
      </c>
      <c r="O4" s="9">
        <v>2661.6099999999979</v>
      </c>
      <c r="P4" s="9">
        <v>1050.8899999999999</v>
      </c>
      <c r="Q4" s="10">
        <f>P4/O4</f>
        <v>0.39483245103527592</v>
      </c>
      <c r="R4" s="11">
        <f>O4</f>
        <v>2661.6099999999979</v>
      </c>
      <c r="S4" s="12">
        <f>M4*R4*Q4</f>
        <v>1770539.4719999998</v>
      </c>
      <c r="T4" s="13"/>
      <c r="U4" s="13"/>
      <c r="V4" s="8">
        <v>221.03768210698118</v>
      </c>
      <c r="W4" s="8">
        <v>0.375</v>
      </c>
      <c r="X4" s="8">
        <v>2246.4</v>
      </c>
      <c r="Y4" s="8">
        <v>355.3450628323688</v>
      </c>
      <c r="Z4" s="9">
        <v>2661.6099999999979</v>
      </c>
      <c r="AA4" s="9">
        <v>514.66999999999985</v>
      </c>
      <c r="AB4" s="10">
        <f>AA4/Z4</f>
        <v>0.19336792392574428</v>
      </c>
      <c r="AC4" s="11">
        <f>Z4</f>
        <v>2661.6099999999979</v>
      </c>
      <c r="AD4" s="12">
        <f>X4*AC4*AB4</f>
        <v>1156154.6879999996</v>
      </c>
      <c r="AG4" s="3"/>
      <c r="AH4" s="3"/>
    </row>
    <row r="7" spans="1:34" ht="15.75" customHeight="1" x14ac:dyDescent="0.25">
      <c r="A7" s="47" t="s">
        <v>18</v>
      </c>
      <c r="B7" s="48"/>
      <c r="C7" s="48"/>
      <c r="D7" s="48"/>
      <c r="E7" s="48"/>
      <c r="F7" s="49"/>
      <c r="G7" s="1"/>
      <c r="H7" s="2"/>
      <c r="I7" s="4"/>
      <c r="K7" s="47" t="s">
        <v>19</v>
      </c>
      <c r="L7" s="48"/>
      <c r="M7" s="48"/>
      <c r="N7" s="48"/>
      <c r="O7" s="48"/>
      <c r="P7" s="49"/>
      <c r="Q7" s="1"/>
      <c r="R7" s="2"/>
      <c r="S7" s="4"/>
      <c r="V7" s="47" t="s">
        <v>20</v>
      </c>
      <c r="W7" s="48"/>
      <c r="X7" s="48"/>
      <c r="Y7" s="48"/>
      <c r="Z7" s="48"/>
      <c r="AA7" s="49"/>
      <c r="AB7" s="1"/>
      <c r="AC7" s="2"/>
      <c r="AD7" s="4"/>
    </row>
    <row r="8" spans="1:34" ht="41.25" customHeight="1" x14ac:dyDescent="0.25">
      <c r="A8" s="45" t="s">
        <v>0</v>
      </c>
      <c r="B8" s="45" t="s">
        <v>2</v>
      </c>
      <c r="C8" s="45" t="s">
        <v>3</v>
      </c>
      <c r="D8" s="45" t="s">
        <v>16</v>
      </c>
      <c r="E8" s="45" t="s">
        <v>1</v>
      </c>
      <c r="F8" s="45" t="s">
        <v>17</v>
      </c>
      <c r="G8" s="45" t="s">
        <v>33</v>
      </c>
      <c r="H8" s="45" t="s">
        <v>38</v>
      </c>
      <c r="I8" s="46" t="s">
        <v>25</v>
      </c>
      <c r="K8" s="45" t="s">
        <v>0</v>
      </c>
      <c r="L8" s="45" t="s">
        <v>2</v>
      </c>
      <c r="M8" s="45" t="s">
        <v>3</v>
      </c>
      <c r="N8" s="45" t="s">
        <v>16</v>
      </c>
      <c r="O8" s="45" t="s">
        <v>1</v>
      </c>
      <c r="P8" s="45" t="s">
        <v>17</v>
      </c>
      <c r="Q8" s="45" t="s">
        <v>33</v>
      </c>
      <c r="R8" s="45" t="s">
        <v>38</v>
      </c>
      <c r="S8" s="46" t="s">
        <v>25</v>
      </c>
      <c r="V8" s="45" t="s">
        <v>0</v>
      </c>
      <c r="W8" s="45" t="s">
        <v>2</v>
      </c>
      <c r="X8" s="45" t="s">
        <v>3</v>
      </c>
      <c r="Y8" s="45" t="s">
        <v>16</v>
      </c>
      <c r="Z8" s="45" t="s">
        <v>1</v>
      </c>
      <c r="AA8" s="45" t="s">
        <v>17</v>
      </c>
      <c r="AB8" s="45" t="s">
        <v>33</v>
      </c>
      <c r="AC8" s="45" t="s">
        <v>38</v>
      </c>
      <c r="AD8" s="46" t="s">
        <v>25</v>
      </c>
    </row>
    <row r="9" spans="1:34" x14ac:dyDescent="0.25">
      <c r="A9" s="8">
        <v>106.79709181342616</v>
      </c>
      <c r="B9" s="8">
        <v>0.38700000000000001</v>
      </c>
      <c r="C9" s="8">
        <v>3065.04</v>
      </c>
      <c r="D9" s="8">
        <v>345.45931728569087</v>
      </c>
      <c r="E9" s="9">
        <v>2661.6099999999979</v>
      </c>
      <c r="F9" s="9">
        <v>1554.1299999999992</v>
      </c>
      <c r="G9" s="10">
        <f>F9/E9</f>
        <v>0.58390598171783259</v>
      </c>
      <c r="H9" s="11">
        <f>E9</f>
        <v>2661.6099999999979</v>
      </c>
      <c r="I9" s="12">
        <f>C9*H9</f>
        <v>8157941.1143999929</v>
      </c>
      <c r="K9" s="8">
        <v>94.885963809723222</v>
      </c>
      <c r="L9" s="8">
        <v>0.19350000000000001</v>
      </c>
      <c r="M9" s="8">
        <v>1448.9280000000001</v>
      </c>
      <c r="N9" s="8">
        <v>207.79376650392163</v>
      </c>
      <c r="O9" s="9">
        <v>2661.6099999999979</v>
      </c>
      <c r="P9" s="9">
        <v>1050.8899999999999</v>
      </c>
      <c r="Q9" s="10">
        <f>P9/O9</f>
        <v>0.39483245103527592</v>
      </c>
      <c r="R9" s="11">
        <f>O9</f>
        <v>2661.6099999999979</v>
      </c>
      <c r="S9" s="12">
        <f>M9*R9*Q9</f>
        <v>1522663.9459199999</v>
      </c>
      <c r="V9" s="8">
        <v>190.09240661200383</v>
      </c>
      <c r="W9" s="8">
        <v>0.32250000000000001</v>
      </c>
      <c r="X9" s="8">
        <v>1931.904</v>
      </c>
      <c r="Y9" s="8">
        <v>305.59675403583719</v>
      </c>
      <c r="Z9" s="9">
        <v>2661.6099999999979</v>
      </c>
      <c r="AA9" s="9">
        <v>514.66999999999985</v>
      </c>
      <c r="AB9" s="10">
        <f>AA9/Z9</f>
        <v>0.19336792392574428</v>
      </c>
      <c r="AC9" s="11">
        <f>Z9</f>
        <v>2661.6099999999979</v>
      </c>
      <c r="AD9" s="12">
        <f>X9*AC9*AB9</f>
        <v>994293.03167999967</v>
      </c>
    </row>
    <row r="11" spans="1:34" ht="61.5" customHeight="1" x14ac:dyDescent="0.25"/>
  </sheetData>
  <mergeCells count="6">
    <mergeCell ref="V2:AA2"/>
    <mergeCell ref="V7:AA7"/>
    <mergeCell ref="A2:F2"/>
    <mergeCell ref="A7:F7"/>
    <mergeCell ref="K2:P2"/>
    <mergeCell ref="K7:P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4" sqref="B4"/>
    </sheetView>
  </sheetViews>
  <sheetFormatPr baseColWidth="10" defaultRowHeight="12.75" x14ac:dyDescent="0.25"/>
  <cols>
    <col min="1" max="7" width="11.42578125" style="5"/>
    <col min="8" max="8" width="12.85546875" style="5" customWidth="1"/>
    <col min="9" max="16384" width="11.42578125" style="5"/>
  </cols>
  <sheetData>
    <row r="1" spans="1:12" ht="66.75" customHeight="1" x14ac:dyDescent="0.25"/>
    <row r="2" spans="1:12" ht="15.75" customHeight="1" x14ac:dyDescent="0.25">
      <c r="A2" s="47" t="s">
        <v>48</v>
      </c>
      <c r="B2" s="48"/>
      <c r="C2" s="48"/>
      <c r="D2" s="48"/>
      <c r="E2" s="48"/>
      <c r="F2" s="49"/>
      <c r="G2" s="1"/>
      <c r="H2" s="2"/>
      <c r="I2" s="4"/>
      <c r="L2" s="15"/>
    </row>
    <row r="3" spans="1:12" ht="40.5" customHeight="1" x14ac:dyDescent="0.25">
      <c r="A3" s="45" t="s">
        <v>0</v>
      </c>
      <c r="B3" s="45" t="s">
        <v>2</v>
      </c>
      <c r="C3" s="45" t="s">
        <v>3</v>
      </c>
      <c r="D3" s="45" t="s">
        <v>16</v>
      </c>
      <c r="E3" s="45" t="s">
        <v>1</v>
      </c>
      <c r="F3" s="45" t="s">
        <v>17</v>
      </c>
      <c r="G3" s="45" t="s">
        <v>33</v>
      </c>
      <c r="H3" s="45" t="s">
        <v>38</v>
      </c>
      <c r="I3" s="46" t="s">
        <v>25</v>
      </c>
      <c r="L3" s="15"/>
    </row>
    <row r="4" spans="1:12" x14ac:dyDescent="0.25">
      <c r="A4" s="16">
        <v>70.96432918761576</v>
      </c>
      <c r="B4" s="16">
        <v>21</v>
      </c>
      <c r="C4" s="16">
        <v>651</v>
      </c>
      <c r="D4" s="16">
        <v>63.547069196823024</v>
      </c>
      <c r="E4" s="17">
        <v>2661.6099999999979</v>
      </c>
      <c r="F4" s="17">
        <v>1813.9199999999987</v>
      </c>
      <c r="G4" s="10">
        <f>F4/E4</f>
        <v>0.68151231773250032</v>
      </c>
      <c r="H4" s="11">
        <f>E4</f>
        <v>2661.6099999999979</v>
      </c>
      <c r="I4" s="12">
        <f>C4*G4*H4</f>
        <v>1180861.9199999992</v>
      </c>
      <c r="L4" s="15"/>
    </row>
    <row r="6" spans="1:12" ht="15.75" customHeight="1" x14ac:dyDescent="0.25">
      <c r="A6" s="47" t="s">
        <v>37</v>
      </c>
      <c r="B6" s="48"/>
      <c r="C6" s="48"/>
      <c r="D6" s="48"/>
      <c r="E6" s="48"/>
      <c r="F6" s="49"/>
      <c r="G6" s="1"/>
      <c r="H6" s="2"/>
      <c r="I6" s="4"/>
    </row>
    <row r="7" spans="1:12" ht="41.25" customHeight="1" x14ac:dyDescent="0.25">
      <c r="A7" s="45" t="s">
        <v>0</v>
      </c>
      <c r="B7" s="45" t="s">
        <v>2</v>
      </c>
      <c r="C7" s="45" t="s">
        <v>3</v>
      </c>
      <c r="D7" s="45" t="s">
        <v>16</v>
      </c>
      <c r="E7" s="45" t="s">
        <v>1</v>
      </c>
      <c r="F7" s="45" t="s">
        <v>17</v>
      </c>
      <c r="G7" s="45" t="s">
        <v>33</v>
      </c>
      <c r="H7" s="45" t="s">
        <v>38</v>
      </c>
      <c r="I7" s="46" t="s">
        <v>25</v>
      </c>
    </row>
    <row r="8" spans="1:12" x14ac:dyDescent="0.25">
      <c r="A8" s="16">
        <v>61.029323101349561</v>
      </c>
      <c r="B8" s="16">
        <v>18.059999999999999</v>
      </c>
      <c r="C8" s="16">
        <v>559.86</v>
      </c>
      <c r="D8" s="16">
        <v>54.65047950926779</v>
      </c>
      <c r="E8" s="17">
        <v>2661.6099999999979</v>
      </c>
      <c r="F8" s="17">
        <v>1813.9199999999987</v>
      </c>
      <c r="G8" s="10">
        <f>F8/E8</f>
        <v>0.68151231773250032</v>
      </c>
      <c r="H8" s="11">
        <f>E8</f>
        <v>2661.6099999999979</v>
      </c>
      <c r="I8" s="12">
        <f>C8*H8*G8</f>
        <v>1015541.2511999994</v>
      </c>
    </row>
    <row r="10" spans="1:12" ht="59.25" customHeight="1" x14ac:dyDescent="0.25"/>
  </sheetData>
  <mergeCells count="2">
    <mergeCell ref="A2:F2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50" zoomScaleNormal="50" workbookViewId="0">
      <selection activeCell="N2" sqref="N2:V3"/>
    </sheetView>
  </sheetViews>
  <sheetFormatPr baseColWidth="10" defaultRowHeight="12.75" x14ac:dyDescent="0.25"/>
  <cols>
    <col min="1" max="1" width="11.42578125" style="5"/>
    <col min="2" max="2" width="17" style="5" customWidth="1"/>
    <col min="3" max="9" width="11.42578125" style="5"/>
    <col min="10" max="10" width="13.42578125" style="5" customWidth="1"/>
    <col min="11" max="16384" width="11.42578125" style="5"/>
  </cols>
  <sheetData>
    <row r="1" spans="1:22" ht="65.25" customHeight="1" x14ac:dyDescent="0.25"/>
    <row r="2" spans="1:22" ht="15.75" customHeight="1" x14ac:dyDescent="0.25">
      <c r="A2" s="52"/>
      <c r="B2" s="53"/>
      <c r="C2" s="47" t="s">
        <v>49</v>
      </c>
      <c r="D2" s="48"/>
      <c r="E2" s="48"/>
      <c r="F2" s="48"/>
      <c r="G2" s="48"/>
      <c r="H2" s="49"/>
      <c r="I2" s="6"/>
      <c r="J2" s="14"/>
      <c r="N2" s="47" t="s">
        <v>49</v>
      </c>
      <c r="O2" s="48"/>
      <c r="P2" s="48"/>
      <c r="Q2" s="48"/>
      <c r="R2" s="48"/>
      <c r="S2" s="49"/>
      <c r="T2" s="1"/>
      <c r="U2" s="2"/>
      <c r="V2" s="4"/>
    </row>
    <row r="3" spans="1:22" ht="38.25" x14ac:dyDescent="0.25">
      <c r="A3" s="54"/>
      <c r="B3" s="55"/>
      <c r="C3" s="45" t="s">
        <v>0</v>
      </c>
      <c r="D3" s="45" t="s">
        <v>2</v>
      </c>
      <c r="E3" s="45" t="s">
        <v>3</v>
      </c>
      <c r="F3" s="45" t="s">
        <v>16</v>
      </c>
      <c r="G3" s="45" t="s">
        <v>1</v>
      </c>
      <c r="H3" s="45" t="s">
        <v>17</v>
      </c>
      <c r="I3" s="45" t="s">
        <v>33</v>
      </c>
      <c r="J3" s="45" t="s">
        <v>38</v>
      </c>
      <c r="K3" s="46" t="s">
        <v>25</v>
      </c>
      <c r="N3" s="45" t="s">
        <v>0</v>
      </c>
      <c r="O3" s="45" t="s">
        <v>2</v>
      </c>
      <c r="P3" s="45" t="s">
        <v>3</v>
      </c>
      <c r="Q3" s="45" t="s">
        <v>16</v>
      </c>
      <c r="R3" s="45" t="s">
        <v>1</v>
      </c>
      <c r="S3" s="45" t="s">
        <v>17</v>
      </c>
      <c r="T3" s="45" t="s">
        <v>33</v>
      </c>
      <c r="U3" s="45" t="s">
        <v>38</v>
      </c>
      <c r="V3" s="46" t="s">
        <v>25</v>
      </c>
    </row>
    <row r="4" spans="1:22" x14ac:dyDescent="0.25">
      <c r="A4" s="57" t="s">
        <v>4</v>
      </c>
      <c r="B4" s="45" t="s">
        <v>5</v>
      </c>
      <c r="C4" s="19"/>
      <c r="D4" s="19"/>
      <c r="E4" s="19"/>
      <c r="F4" s="19"/>
      <c r="G4" s="19">
        <v>67.98</v>
      </c>
      <c r="H4" s="19">
        <v>0</v>
      </c>
      <c r="I4" s="10">
        <f>H4/G4</f>
        <v>0</v>
      </c>
      <c r="J4" s="19">
        <v>67.98</v>
      </c>
      <c r="K4" s="12">
        <f t="shared" ref="K4:K14" si="0">C4*I4*J4</f>
        <v>0</v>
      </c>
      <c r="N4" s="19">
        <v>132.48054485889995</v>
      </c>
      <c r="O4" s="19">
        <v>3.6</v>
      </c>
      <c r="P4" s="19">
        <v>1020</v>
      </c>
      <c r="Q4" s="19">
        <v>226.23711975201414</v>
      </c>
      <c r="R4" s="19">
        <v>2661.6099999999979</v>
      </c>
      <c r="S4" s="19">
        <v>173.99000000000004</v>
      </c>
      <c r="T4" s="10">
        <f>S4/R4</f>
        <v>6.5370208257408177E-2</v>
      </c>
      <c r="U4" s="11">
        <f>R4</f>
        <v>2661.6099999999979</v>
      </c>
      <c r="V4" s="12">
        <f>P4*T4*U4</f>
        <v>177469.80000000002</v>
      </c>
    </row>
    <row r="5" spans="1:22" x14ac:dyDescent="0.25">
      <c r="A5" s="50"/>
      <c r="B5" s="45" t="s">
        <v>56</v>
      </c>
      <c r="C5" s="19">
        <v>51.75</v>
      </c>
      <c r="D5" s="19">
        <v>9.9</v>
      </c>
      <c r="E5" s="19">
        <v>93.6</v>
      </c>
      <c r="F5" s="19">
        <v>42.469299708262163</v>
      </c>
      <c r="G5" s="19">
        <v>379.93999999999994</v>
      </c>
      <c r="H5" s="19">
        <v>34.54</v>
      </c>
      <c r="I5" s="10">
        <f t="shared" ref="I5:I14" si="1">H5/G5</f>
        <v>9.0909090909090925E-2</v>
      </c>
      <c r="J5" s="19">
        <v>379.93999999999994</v>
      </c>
      <c r="K5" s="12">
        <f t="shared" si="0"/>
        <v>1787.4449999999999</v>
      </c>
      <c r="N5" s="18"/>
    </row>
    <row r="6" spans="1:22" x14ac:dyDescent="0.25">
      <c r="A6" s="50"/>
      <c r="B6" s="45" t="s">
        <v>8</v>
      </c>
      <c r="C6" s="19">
        <v>180.97499999999999</v>
      </c>
      <c r="D6" s="19">
        <v>3.6</v>
      </c>
      <c r="E6" s="19">
        <v>588</v>
      </c>
      <c r="F6" s="19">
        <v>241.84402787244417</v>
      </c>
      <c r="G6" s="19">
        <v>122.5</v>
      </c>
      <c r="H6" s="19">
        <v>38</v>
      </c>
      <c r="I6" s="10">
        <f t="shared" si="1"/>
        <v>0.31020408163265306</v>
      </c>
      <c r="J6" s="19">
        <v>122.5</v>
      </c>
      <c r="K6" s="12">
        <f t="shared" si="0"/>
        <v>6877.0499999999993</v>
      </c>
      <c r="N6" s="18"/>
    </row>
    <row r="7" spans="1:22" ht="12.75" customHeight="1" x14ac:dyDescent="0.25">
      <c r="A7" s="50"/>
      <c r="B7" s="45" t="s">
        <v>9</v>
      </c>
      <c r="C7" s="19">
        <v>100.8</v>
      </c>
      <c r="D7" s="19">
        <v>100.8</v>
      </c>
      <c r="E7" s="19">
        <v>100.8</v>
      </c>
      <c r="F7" s="19">
        <v>0</v>
      </c>
      <c r="G7" s="19">
        <v>301.47000000000003</v>
      </c>
      <c r="H7" s="19">
        <v>10.71</v>
      </c>
      <c r="I7" s="10">
        <f t="shared" si="1"/>
        <v>3.5525922977410689E-2</v>
      </c>
      <c r="J7" s="19">
        <v>301.47000000000003</v>
      </c>
      <c r="K7" s="12">
        <f t="shared" si="0"/>
        <v>1079.5680000000002</v>
      </c>
      <c r="N7" s="47" t="s">
        <v>22</v>
      </c>
      <c r="O7" s="48"/>
      <c r="P7" s="48"/>
      <c r="Q7" s="48"/>
      <c r="R7" s="48"/>
      <c r="S7" s="49"/>
      <c r="T7" s="1"/>
      <c r="U7" s="2"/>
      <c r="V7" s="4"/>
    </row>
    <row r="8" spans="1:22" ht="38.25" x14ac:dyDescent="0.25">
      <c r="A8" s="50"/>
      <c r="B8" s="45" t="s">
        <v>10</v>
      </c>
      <c r="C8" s="19">
        <v>84.6</v>
      </c>
      <c r="D8" s="19">
        <v>25.2</v>
      </c>
      <c r="E8" s="19">
        <v>144</v>
      </c>
      <c r="F8" s="19">
        <v>61.267204480273016</v>
      </c>
      <c r="G8" s="19">
        <v>24.990000000000002</v>
      </c>
      <c r="H8" s="19">
        <v>16.66</v>
      </c>
      <c r="I8" s="10">
        <f t="shared" si="1"/>
        <v>0.66666666666666663</v>
      </c>
      <c r="J8" s="19">
        <v>24.990000000000002</v>
      </c>
      <c r="K8" s="12">
        <f t="shared" si="0"/>
        <v>1409.4359999999999</v>
      </c>
      <c r="N8" s="45" t="s">
        <v>0</v>
      </c>
      <c r="O8" s="45" t="s">
        <v>2</v>
      </c>
      <c r="P8" s="45" t="s">
        <v>3</v>
      </c>
      <c r="Q8" s="45" t="s">
        <v>16</v>
      </c>
      <c r="R8" s="45" t="s">
        <v>1</v>
      </c>
      <c r="S8" s="45" t="s">
        <v>17</v>
      </c>
      <c r="T8" s="45" t="s">
        <v>33</v>
      </c>
      <c r="U8" s="45" t="s">
        <v>38</v>
      </c>
      <c r="V8" s="46" t="s">
        <v>25</v>
      </c>
    </row>
    <row r="9" spans="1:22" x14ac:dyDescent="0.25">
      <c r="A9" s="50"/>
      <c r="B9" s="45" t="s">
        <v>36</v>
      </c>
      <c r="C9" s="19"/>
      <c r="D9" s="19"/>
      <c r="E9" s="19"/>
      <c r="F9" s="19"/>
      <c r="G9" s="19">
        <v>129.96</v>
      </c>
      <c r="H9" s="19">
        <v>0</v>
      </c>
      <c r="I9" s="10">
        <f t="shared" si="1"/>
        <v>0</v>
      </c>
      <c r="J9" s="19">
        <v>129.96</v>
      </c>
      <c r="K9" s="12">
        <f t="shared" si="0"/>
        <v>0</v>
      </c>
      <c r="N9" s="19">
        <v>113.93326857865394</v>
      </c>
      <c r="O9" s="19">
        <v>3.0960000000000001</v>
      </c>
      <c r="P9" s="19">
        <v>877.2</v>
      </c>
      <c r="Q9" s="19">
        <v>194.56392298673217</v>
      </c>
      <c r="R9" s="19">
        <v>2661.6099999999979</v>
      </c>
      <c r="S9" s="19">
        <v>173.99000000000004</v>
      </c>
      <c r="T9" s="10">
        <f>S9/R9</f>
        <v>6.5370208257408177E-2</v>
      </c>
      <c r="U9" s="11">
        <f>R9</f>
        <v>2661.6099999999979</v>
      </c>
      <c r="V9" s="12">
        <f>P9*T9*U9</f>
        <v>152624.02800000002</v>
      </c>
    </row>
    <row r="10" spans="1:22" x14ac:dyDescent="0.25">
      <c r="A10" s="50"/>
      <c r="B10" s="45" t="s">
        <v>11</v>
      </c>
      <c r="C10" s="19">
        <v>324</v>
      </c>
      <c r="D10" s="19">
        <v>324</v>
      </c>
      <c r="E10" s="19">
        <v>324</v>
      </c>
      <c r="F10" s="19">
        <v>0</v>
      </c>
      <c r="G10" s="19">
        <v>150.54000000000002</v>
      </c>
      <c r="H10" s="19">
        <v>11.58</v>
      </c>
      <c r="I10" s="10">
        <f t="shared" si="1"/>
        <v>7.6923076923076913E-2</v>
      </c>
      <c r="J10" s="19">
        <v>150.54000000000002</v>
      </c>
      <c r="K10" s="12">
        <f t="shared" si="0"/>
        <v>3751.92</v>
      </c>
      <c r="N10" s="18"/>
    </row>
    <row r="11" spans="1:22" ht="54.75" customHeight="1" x14ac:dyDescent="0.25">
      <c r="A11" s="50"/>
      <c r="B11" s="45" t="s">
        <v>12</v>
      </c>
      <c r="C11" s="19">
        <v>1020</v>
      </c>
      <c r="D11" s="19">
        <v>1020</v>
      </c>
      <c r="E11" s="19">
        <v>1020</v>
      </c>
      <c r="F11" s="19">
        <v>0</v>
      </c>
      <c r="G11" s="19">
        <v>19.59</v>
      </c>
      <c r="H11" s="19">
        <v>6.53</v>
      </c>
      <c r="I11" s="10">
        <f t="shared" si="1"/>
        <v>0.33333333333333337</v>
      </c>
      <c r="J11" s="19">
        <v>19.59</v>
      </c>
      <c r="K11" s="12">
        <f t="shared" si="0"/>
        <v>6660.6000000000013</v>
      </c>
      <c r="N11" s="18"/>
    </row>
    <row r="12" spans="1:22" x14ac:dyDescent="0.25">
      <c r="A12" s="50"/>
      <c r="B12" s="45" t="s">
        <v>13</v>
      </c>
      <c r="C12" s="19">
        <v>18.600000000000001</v>
      </c>
      <c r="D12" s="19">
        <v>12</v>
      </c>
      <c r="E12" s="19">
        <v>25.2</v>
      </c>
      <c r="F12" s="19">
        <v>6.9436190962527711</v>
      </c>
      <c r="G12" s="19">
        <v>56.98</v>
      </c>
      <c r="H12" s="19">
        <v>10.36</v>
      </c>
      <c r="I12" s="10">
        <f t="shared" si="1"/>
        <v>0.18181818181818182</v>
      </c>
      <c r="J12" s="19">
        <v>56.98</v>
      </c>
      <c r="K12" s="12">
        <f t="shared" si="0"/>
        <v>192.69600000000003</v>
      </c>
      <c r="N12" s="18"/>
    </row>
    <row r="13" spans="1:22" x14ac:dyDescent="0.25">
      <c r="A13" s="50"/>
      <c r="B13" s="45" t="s">
        <v>14</v>
      </c>
      <c r="C13" s="19"/>
      <c r="D13" s="19"/>
      <c r="E13" s="19"/>
      <c r="F13" s="19"/>
      <c r="G13" s="19">
        <v>498.42</v>
      </c>
      <c r="H13" s="19">
        <v>0</v>
      </c>
      <c r="I13" s="10">
        <f t="shared" si="1"/>
        <v>0</v>
      </c>
      <c r="J13" s="19">
        <v>498.42</v>
      </c>
      <c r="K13" s="12">
        <f t="shared" si="0"/>
        <v>0</v>
      </c>
      <c r="N13" s="18"/>
    </row>
    <row r="14" spans="1:22" x14ac:dyDescent="0.25">
      <c r="A14" s="51"/>
      <c r="B14" s="45" t="s">
        <v>15</v>
      </c>
      <c r="C14" s="19">
        <v>22.5</v>
      </c>
      <c r="D14" s="19">
        <v>22.5</v>
      </c>
      <c r="E14" s="19">
        <v>22.5</v>
      </c>
      <c r="F14" s="19">
        <v>0</v>
      </c>
      <c r="G14" s="19">
        <v>271.98000000000013</v>
      </c>
      <c r="H14" s="19">
        <v>15.11</v>
      </c>
      <c r="I14" s="10">
        <f t="shared" si="1"/>
        <v>5.5555555555555525E-2</v>
      </c>
      <c r="J14" s="19">
        <v>271.98000000000013</v>
      </c>
      <c r="K14" s="12">
        <f t="shared" si="0"/>
        <v>339.97499999999997</v>
      </c>
      <c r="N14" s="18"/>
    </row>
    <row r="15" spans="1:22" x14ac:dyDescent="0.25">
      <c r="J15" s="56">
        <f>SUM(J4:J14)</f>
        <v>2024.35</v>
      </c>
      <c r="K15" s="12">
        <f>SUM(K4:K14)</f>
        <v>22098.69</v>
      </c>
    </row>
    <row r="17" spans="1:11" ht="15.75" customHeight="1" x14ac:dyDescent="0.25">
      <c r="A17" s="52"/>
      <c r="B17" s="53"/>
      <c r="C17" s="47" t="s">
        <v>22</v>
      </c>
      <c r="D17" s="48"/>
      <c r="E17" s="48"/>
      <c r="F17" s="48"/>
      <c r="G17" s="48"/>
      <c r="H17" s="49"/>
      <c r="I17" s="6"/>
      <c r="J17" s="14"/>
    </row>
    <row r="18" spans="1:11" ht="38.25" x14ac:dyDescent="0.25">
      <c r="A18" s="54"/>
      <c r="B18" s="55"/>
      <c r="C18" s="45" t="s">
        <v>0</v>
      </c>
      <c r="D18" s="45" t="s">
        <v>2</v>
      </c>
      <c r="E18" s="45" t="s">
        <v>3</v>
      </c>
      <c r="F18" s="45" t="s">
        <v>16</v>
      </c>
      <c r="G18" s="45" t="s">
        <v>1</v>
      </c>
      <c r="H18" s="45" t="s">
        <v>17</v>
      </c>
      <c r="I18" s="45" t="s">
        <v>33</v>
      </c>
      <c r="J18" s="45" t="s">
        <v>38</v>
      </c>
      <c r="K18" s="46" t="s">
        <v>25</v>
      </c>
    </row>
    <row r="19" spans="1:11" ht="26.25" customHeight="1" x14ac:dyDescent="0.25">
      <c r="A19" s="57" t="s">
        <v>4</v>
      </c>
      <c r="B19" s="45" t="s">
        <v>5</v>
      </c>
      <c r="C19" s="19"/>
      <c r="D19" s="19"/>
      <c r="E19" s="19"/>
      <c r="F19" s="19"/>
      <c r="G19" s="19">
        <v>67.98</v>
      </c>
      <c r="H19" s="19">
        <v>0</v>
      </c>
      <c r="I19" s="10">
        <f>H19/G19</f>
        <v>0</v>
      </c>
      <c r="J19" s="19">
        <v>67.98</v>
      </c>
      <c r="K19" s="12">
        <f t="shared" ref="K19:K31" si="2">C19*J19*I19</f>
        <v>0</v>
      </c>
    </row>
    <row r="20" spans="1:11" x14ac:dyDescent="0.25">
      <c r="A20" s="50"/>
      <c r="B20" s="45" t="s">
        <v>56</v>
      </c>
      <c r="C20" s="19">
        <v>44.504999999999995</v>
      </c>
      <c r="D20" s="19">
        <v>8.5139999999999993</v>
      </c>
      <c r="E20" s="19">
        <v>80.495999999999995</v>
      </c>
      <c r="F20" s="19">
        <v>36.523597749105456</v>
      </c>
      <c r="G20" s="19">
        <v>379.93999999999994</v>
      </c>
      <c r="H20" s="19">
        <v>34.54</v>
      </c>
      <c r="I20" s="10">
        <f t="shared" ref="I20:I31" si="3">H20/G20</f>
        <v>9.0909090909090925E-2</v>
      </c>
      <c r="J20" s="19">
        <v>379.93999999999994</v>
      </c>
      <c r="K20" s="12">
        <f t="shared" si="2"/>
        <v>1537.2026999999998</v>
      </c>
    </row>
    <row r="21" spans="1:11" x14ac:dyDescent="0.25">
      <c r="A21" s="50"/>
      <c r="B21" s="45" t="s">
        <v>6</v>
      </c>
      <c r="C21" s="19">
        <v>26.832000000000001</v>
      </c>
      <c r="D21" s="19">
        <v>12.384</v>
      </c>
      <c r="E21" s="19">
        <v>41.28</v>
      </c>
      <c r="F21" s="19">
        <v>14.690840536232669</v>
      </c>
      <c r="G21" s="19">
        <v>122</v>
      </c>
      <c r="H21" s="19">
        <v>30.5</v>
      </c>
      <c r="I21" s="10">
        <f t="shared" si="3"/>
        <v>0.25</v>
      </c>
      <c r="J21" s="19">
        <v>122</v>
      </c>
      <c r="K21" s="12">
        <f t="shared" si="2"/>
        <v>818.37599999999998</v>
      </c>
    </row>
    <row r="22" spans="1:11" x14ac:dyDescent="0.25">
      <c r="A22" s="50"/>
      <c r="B22" s="45" t="s">
        <v>7</v>
      </c>
      <c r="C22" s="19"/>
      <c r="D22" s="19"/>
      <c r="E22" s="19"/>
      <c r="F22" s="19"/>
      <c r="G22" s="19">
        <v>515.2600000000001</v>
      </c>
      <c r="H22" s="19">
        <v>0</v>
      </c>
      <c r="I22" s="10">
        <f t="shared" si="3"/>
        <v>0</v>
      </c>
      <c r="J22" s="19">
        <v>515.2600000000001</v>
      </c>
      <c r="K22" s="12">
        <f t="shared" si="2"/>
        <v>0</v>
      </c>
    </row>
    <row r="23" spans="1:11" x14ac:dyDescent="0.25">
      <c r="A23" s="50"/>
      <c r="B23" s="45" t="s">
        <v>8</v>
      </c>
      <c r="C23" s="19">
        <v>155.63849999999999</v>
      </c>
      <c r="D23" s="19">
        <v>3.0960000000000001</v>
      </c>
      <c r="E23" s="19">
        <v>505.68</v>
      </c>
      <c r="F23" s="19">
        <v>207.98586397030201</v>
      </c>
      <c r="G23" s="19">
        <v>122.5</v>
      </c>
      <c r="H23" s="19">
        <v>38</v>
      </c>
      <c r="I23" s="10">
        <f t="shared" si="3"/>
        <v>0.31020408163265306</v>
      </c>
      <c r="J23" s="19">
        <v>122.5</v>
      </c>
      <c r="K23" s="12">
        <f t="shared" si="2"/>
        <v>5914.262999999999</v>
      </c>
    </row>
    <row r="24" spans="1:11" x14ac:dyDescent="0.25">
      <c r="A24" s="50"/>
      <c r="B24" s="45" t="s">
        <v>9</v>
      </c>
      <c r="C24" s="19">
        <v>86.688000000000002</v>
      </c>
      <c r="D24" s="19">
        <v>86.688000000000002</v>
      </c>
      <c r="E24" s="19">
        <v>86.688000000000002</v>
      </c>
      <c r="F24" s="19">
        <v>0</v>
      </c>
      <c r="G24" s="19">
        <v>301.47000000000003</v>
      </c>
      <c r="H24" s="19">
        <v>10.71</v>
      </c>
      <c r="I24" s="10">
        <f t="shared" si="3"/>
        <v>3.5525922977410689E-2</v>
      </c>
      <c r="J24" s="19">
        <v>301.47000000000003</v>
      </c>
      <c r="K24" s="12">
        <f t="shared" si="2"/>
        <v>928.42848000000015</v>
      </c>
    </row>
    <row r="25" spans="1:11" x14ac:dyDescent="0.25">
      <c r="A25" s="50"/>
      <c r="B25" s="45" t="s">
        <v>10</v>
      </c>
      <c r="C25" s="19">
        <v>72.756</v>
      </c>
      <c r="D25" s="19">
        <v>21.672000000000001</v>
      </c>
      <c r="E25" s="19">
        <v>123.84</v>
      </c>
      <c r="F25" s="19">
        <v>52.689795853034795</v>
      </c>
      <c r="G25" s="19">
        <v>24.990000000000002</v>
      </c>
      <c r="H25" s="19">
        <v>16.66</v>
      </c>
      <c r="I25" s="10">
        <f t="shared" si="3"/>
        <v>0.66666666666666663</v>
      </c>
      <c r="J25" s="19">
        <v>24.990000000000002</v>
      </c>
      <c r="K25" s="12">
        <f t="shared" si="2"/>
        <v>1212.1149599999999</v>
      </c>
    </row>
    <row r="26" spans="1:11" x14ac:dyDescent="0.25">
      <c r="A26" s="50"/>
      <c r="B26" s="45" t="s">
        <v>36</v>
      </c>
      <c r="C26" s="19"/>
      <c r="D26" s="19"/>
      <c r="E26" s="19"/>
      <c r="F26" s="19"/>
      <c r="G26" s="19">
        <v>129.96</v>
      </c>
      <c r="H26" s="19">
        <v>0</v>
      </c>
      <c r="I26" s="10">
        <f t="shared" si="3"/>
        <v>0</v>
      </c>
      <c r="J26" s="19">
        <v>129.96</v>
      </c>
      <c r="K26" s="12">
        <f t="shared" si="2"/>
        <v>0</v>
      </c>
    </row>
    <row r="27" spans="1:11" x14ac:dyDescent="0.25">
      <c r="A27" s="50"/>
      <c r="B27" s="45" t="s">
        <v>11</v>
      </c>
      <c r="C27" s="19">
        <v>278.64</v>
      </c>
      <c r="D27" s="19">
        <v>278.64</v>
      </c>
      <c r="E27" s="19">
        <v>278.64</v>
      </c>
      <c r="F27" s="19">
        <v>0</v>
      </c>
      <c r="G27" s="19">
        <v>150.54000000000002</v>
      </c>
      <c r="H27" s="19">
        <v>11.58</v>
      </c>
      <c r="I27" s="10">
        <f t="shared" si="3"/>
        <v>7.6923076923076913E-2</v>
      </c>
      <c r="J27" s="19">
        <v>150.54000000000002</v>
      </c>
      <c r="K27" s="12">
        <f t="shared" si="2"/>
        <v>3226.6511999999998</v>
      </c>
    </row>
    <row r="28" spans="1:11" x14ac:dyDescent="0.25">
      <c r="A28" s="50"/>
      <c r="B28" s="45" t="s">
        <v>12</v>
      </c>
      <c r="C28" s="19">
        <v>877.2</v>
      </c>
      <c r="D28" s="19">
        <v>877.2</v>
      </c>
      <c r="E28" s="19">
        <v>877.2</v>
      </c>
      <c r="F28" s="19">
        <v>0</v>
      </c>
      <c r="G28" s="19">
        <v>19.59</v>
      </c>
      <c r="H28" s="19">
        <v>6.53</v>
      </c>
      <c r="I28" s="10">
        <f>H28/G28</f>
        <v>0.33333333333333337</v>
      </c>
      <c r="J28" s="19">
        <v>19.59</v>
      </c>
      <c r="K28" s="12">
        <f t="shared" si="2"/>
        <v>5728.1160000000009</v>
      </c>
    </row>
    <row r="29" spans="1:11" x14ac:dyDescent="0.25">
      <c r="A29" s="50"/>
      <c r="B29" s="45" t="s">
        <v>13</v>
      </c>
      <c r="C29" s="19">
        <v>15.996</v>
      </c>
      <c r="D29" s="19">
        <v>10.32</v>
      </c>
      <c r="E29" s="19">
        <v>21.672000000000001</v>
      </c>
      <c r="F29" s="19">
        <v>5.9715124227773835</v>
      </c>
      <c r="G29" s="19">
        <v>56.98</v>
      </c>
      <c r="H29" s="19">
        <v>10.36</v>
      </c>
      <c r="I29" s="10">
        <f t="shared" si="3"/>
        <v>0.18181818181818182</v>
      </c>
      <c r="J29" s="19">
        <v>56.98</v>
      </c>
      <c r="K29" s="12">
        <f t="shared" si="2"/>
        <v>165.71856</v>
      </c>
    </row>
    <row r="30" spans="1:11" x14ac:dyDescent="0.25">
      <c r="A30" s="50"/>
      <c r="B30" s="45" t="s">
        <v>14</v>
      </c>
      <c r="C30" s="19"/>
      <c r="D30" s="19"/>
      <c r="E30" s="19"/>
      <c r="F30" s="19"/>
      <c r="G30" s="19">
        <v>498.42</v>
      </c>
      <c r="H30" s="19">
        <v>0</v>
      </c>
      <c r="I30" s="10">
        <f t="shared" si="3"/>
        <v>0</v>
      </c>
      <c r="J30" s="19">
        <v>498.42</v>
      </c>
      <c r="K30" s="12">
        <f t="shared" si="2"/>
        <v>0</v>
      </c>
    </row>
    <row r="31" spans="1:11" ht="26.25" customHeight="1" x14ac:dyDescent="0.25">
      <c r="A31" s="51"/>
      <c r="B31" s="45" t="s">
        <v>15</v>
      </c>
      <c r="C31" s="19">
        <v>19.350000000000001</v>
      </c>
      <c r="D31" s="19">
        <v>19.350000000000001</v>
      </c>
      <c r="E31" s="19">
        <v>19.350000000000001</v>
      </c>
      <c r="F31" s="19">
        <v>0</v>
      </c>
      <c r="G31" s="19">
        <v>271.98000000000013</v>
      </c>
      <c r="H31" s="19">
        <v>15.11</v>
      </c>
      <c r="I31" s="10">
        <f t="shared" si="3"/>
        <v>5.5555555555555525E-2</v>
      </c>
      <c r="J31" s="19">
        <v>271.98000000000013</v>
      </c>
      <c r="K31" s="12">
        <f t="shared" si="2"/>
        <v>292.37849999999997</v>
      </c>
    </row>
    <row r="32" spans="1:11" x14ac:dyDescent="0.25">
      <c r="J32" s="56">
        <f>SUM(J19:J31)</f>
        <v>2661.61</v>
      </c>
      <c r="K32" s="12">
        <f>SUM(K19:K31)</f>
        <v>19823.249400000001</v>
      </c>
    </row>
    <row r="34" ht="68.25" customHeight="1" x14ac:dyDescent="0.25"/>
  </sheetData>
  <mergeCells count="8">
    <mergeCell ref="N2:S2"/>
    <mergeCell ref="N7:S7"/>
    <mergeCell ref="A17:B18"/>
    <mergeCell ref="C17:H17"/>
    <mergeCell ref="A19:A31"/>
    <mergeCell ref="A2:B3"/>
    <mergeCell ref="C2:H2"/>
    <mergeCell ref="A4:A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I3"/>
    </sheetView>
  </sheetViews>
  <sheetFormatPr baseColWidth="10" defaultRowHeight="12.75" x14ac:dyDescent="0.25"/>
  <cols>
    <col min="1" max="7" width="11.42578125" style="5"/>
    <col min="8" max="8" width="12.5703125" style="5" customWidth="1"/>
    <col min="9" max="16384" width="11.42578125" style="5"/>
  </cols>
  <sheetData>
    <row r="1" spans="1:12" ht="64.5" customHeight="1" x14ac:dyDescent="0.25"/>
    <row r="2" spans="1:12" ht="15.75" customHeight="1" x14ac:dyDescent="0.25">
      <c r="A2" s="47" t="s">
        <v>50</v>
      </c>
      <c r="B2" s="48"/>
      <c r="C2" s="48"/>
      <c r="D2" s="48"/>
      <c r="E2" s="48"/>
      <c r="F2" s="49"/>
      <c r="G2" s="1"/>
      <c r="H2" s="2"/>
      <c r="I2" s="4"/>
      <c r="L2" s="20"/>
    </row>
    <row r="3" spans="1:12" ht="41.25" customHeight="1" x14ac:dyDescent="0.25">
      <c r="A3" s="45" t="s">
        <v>0</v>
      </c>
      <c r="B3" s="45" t="s">
        <v>2</v>
      </c>
      <c r="C3" s="45" t="s">
        <v>3</v>
      </c>
      <c r="D3" s="45" t="s">
        <v>16</v>
      </c>
      <c r="E3" s="45" t="s">
        <v>1</v>
      </c>
      <c r="F3" s="45" t="s">
        <v>17</v>
      </c>
      <c r="G3" s="45" t="s">
        <v>33</v>
      </c>
      <c r="H3" s="45" t="s">
        <v>38</v>
      </c>
      <c r="I3" s="46" t="s">
        <v>25</v>
      </c>
      <c r="L3" s="20"/>
    </row>
    <row r="4" spans="1:12" x14ac:dyDescent="0.25">
      <c r="A4" s="21">
        <v>38.920522388059702</v>
      </c>
      <c r="B4" s="21">
        <v>1.5</v>
      </c>
      <c r="C4" s="21">
        <v>180</v>
      </c>
      <c r="D4" s="21">
        <v>63.69718467636077</v>
      </c>
      <c r="E4" s="21">
        <v>2661.6099999999979</v>
      </c>
      <c r="F4" s="21">
        <v>107.2</v>
      </c>
      <c r="G4" s="10">
        <f>F4/E4</f>
        <v>4.0276374074338497E-2</v>
      </c>
      <c r="H4" s="22">
        <f>E4</f>
        <v>2661.6099999999979</v>
      </c>
      <c r="I4" s="12">
        <f>C4*G4*H4</f>
        <v>19296</v>
      </c>
      <c r="L4" s="20"/>
    </row>
    <row r="6" spans="1:12" ht="15.75" customHeight="1" x14ac:dyDescent="0.25">
      <c r="A6" s="47" t="s">
        <v>21</v>
      </c>
      <c r="B6" s="48"/>
      <c r="C6" s="48"/>
      <c r="D6" s="48"/>
      <c r="E6" s="48"/>
      <c r="F6" s="49"/>
      <c r="G6" s="1"/>
      <c r="H6" s="2"/>
      <c r="I6" s="4"/>
    </row>
    <row r="7" spans="1:12" ht="39.75" customHeight="1" x14ac:dyDescent="0.25">
      <c r="A7" s="45" t="s">
        <v>0</v>
      </c>
      <c r="B7" s="45" t="s">
        <v>2</v>
      </c>
      <c r="C7" s="45" t="s">
        <v>3</v>
      </c>
      <c r="D7" s="45" t="s">
        <v>16</v>
      </c>
      <c r="E7" s="45" t="s">
        <v>1</v>
      </c>
      <c r="F7" s="45" t="s">
        <v>17</v>
      </c>
      <c r="G7" s="45" t="s">
        <v>33</v>
      </c>
      <c r="H7" s="45" t="s">
        <v>38</v>
      </c>
      <c r="I7" s="46" t="s">
        <v>25</v>
      </c>
    </row>
    <row r="8" spans="1:12" x14ac:dyDescent="0.25">
      <c r="A8" s="21">
        <v>33.471649253731343</v>
      </c>
      <c r="B8" s="21">
        <v>1.29</v>
      </c>
      <c r="C8" s="21">
        <v>154.80000000000001</v>
      </c>
      <c r="D8" s="21">
        <v>54.779578821670263</v>
      </c>
      <c r="E8" s="21">
        <v>2661.6099999999979</v>
      </c>
      <c r="F8" s="21">
        <v>107.2</v>
      </c>
      <c r="G8" s="10">
        <f>F8/E8</f>
        <v>4.0276374074338497E-2</v>
      </c>
      <c r="H8" s="22">
        <f>E8</f>
        <v>2661.6099999999979</v>
      </c>
      <c r="I8" s="12">
        <f>C8*H8*G8</f>
        <v>16594.560000000001</v>
      </c>
    </row>
    <row r="10" spans="1:12" ht="58.5" customHeight="1" x14ac:dyDescent="0.25"/>
  </sheetData>
  <mergeCells count="2">
    <mergeCell ref="A2:F2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8" sqref="B8"/>
    </sheetView>
  </sheetViews>
  <sheetFormatPr baseColWidth="10" defaultRowHeight="12.75" x14ac:dyDescent="0.25"/>
  <cols>
    <col min="1" max="7" width="11.42578125" style="5"/>
    <col min="8" max="8" width="13" style="5" customWidth="1"/>
    <col min="9" max="16384" width="11.42578125" style="5"/>
  </cols>
  <sheetData>
    <row r="1" spans="1:12" ht="64.5" customHeight="1" x14ac:dyDescent="0.25"/>
    <row r="2" spans="1:12" ht="15.75" customHeight="1" x14ac:dyDescent="0.25">
      <c r="A2" s="47" t="s">
        <v>51</v>
      </c>
      <c r="B2" s="48"/>
      <c r="C2" s="48"/>
      <c r="D2" s="48"/>
      <c r="E2" s="48"/>
      <c r="F2" s="49"/>
      <c r="G2" s="1"/>
      <c r="H2" s="2"/>
      <c r="I2" s="4"/>
      <c r="L2" s="23"/>
    </row>
    <row r="3" spans="1:12" ht="42.75" customHeight="1" x14ac:dyDescent="0.25">
      <c r="A3" s="45" t="s">
        <v>0</v>
      </c>
      <c r="B3" s="45" t="s">
        <v>2</v>
      </c>
      <c r="C3" s="45" t="s">
        <v>3</v>
      </c>
      <c r="D3" s="45" t="s">
        <v>16</v>
      </c>
      <c r="E3" s="45" t="s">
        <v>1</v>
      </c>
      <c r="F3" s="45" t="s">
        <v>17</v>
      </c>
      <c r="G3" s="45" t="s">
        <v>33</v>
      </c>
      <c r="H3" s="45" t="s">
        <v>38</v>
      </c>
      <c r="I3" s="46" t="s">
        <v>25</v>
      </c>
      <c r="L3" s="23"/>
    </row>
    <row r="4" spans="1:12" ht="15.75" customHeight="1" x14ac:dyDescent="0.25">
      <c r="A4" s="24">
        <v>104.93867422908545</v>
      </c>
      <c r="B4" s="24">
        <v>1.066666667</v>
      </c>
      <c r="C4" s="24">
        <v>288</v>
      </c>
      <c r="D4" s="24">
        <v>116.52215096313263</v>
      </c>
      <c r="E4" s="24">
        <v>2661.6099999999979</v>
      </c>
      <c r="F4" s="24">
        <v>56.42</v>
      </c>
      <c r="G4" s="10">
        <f>F4/E4</f>
        <v>2.1197696131288975E-2</v>
      </c>
      <c r="H4" s="11">
        <f>E4</f>
        <v>2661.6099999999979</v>
      </c>
      <c r="I4" s="12">
        <f>C4*G4*H4</f>
        <v>16248.960000000001</v>
      </c>
      <c r="L4" s="23"/>
    </row>
    <row r="6" spans="1:12" ht="15.75" customHeight="1" x14ac:dyDescent="0.25">
      <c r="A6" s="47" t="s">
        <v>23</v>
      </c>
      <c r="B6" s="48"/>
      <c r="C6" s="48"/>
      <c r="D6" s="48"/>
      <c r="E6" s="48"/>
      <c r="F6" s="49"/>
      <c r="G6" s="1"/>
      <c r="H6" s="2"/>
      <c r="I6" s="4"/>
    </row>
    <row r="7" spans="1:12" ht="38.25" x14ac:dyDescent="0.25">
      <c r="A7" s="45" t="s">
        <v>0</v>
      </c>
      <c r="B7" s="45" t="s">
        <v>2</v>
      </c>
      <c r="C7" s="45" t="s">
        <v>3</v>
      </c>
      <c r="D7" s="45" t="s">
        <v>16</v>
      </c>
      <c r="E7" s="45" t="s">
        <v>1</v>
      </c>
      <c r="F7" s="45" t="s">
        <v>17</v>
      </c>
      <c r="G7" s="45" t="s">
        <v>33</v>
      </c>
      <c r="H7" s="45" t="s">
        <v>38</v>
      </c>
      <c r="I7" s="46" t="s">
        <v>25</v>
      </c>
    </row>
    <row r="8" spans="1:12" x14ac:dyDescent="0.25">
      <c r="A8" s="25">
        <v>90.247259836848642</v>
      </c>
      <c r="B8" s="16">
        <v>0.91733333299999997</v>
      </c>
      <c r="C8" s="25">
        <v>247.68</v>
      </c>
      <c r="D8" s="25">
        <v>100.20904982844365</v>
      </c>
      <c r="E8" s="24">
        <v>2661.6099999999979</v>
      </c>
      <c r="F8" s="24">
        <v>56.42</v>
      </c>
      <c r="G8" s="10">
        <f>F8/E8</f>
        <v>2.1197696131288975E-2</v>
      </c>
      <c r="H8" s="11">
        <f>E8</f>
        <v>2661.6099999999979</v>
      </c>
      <c r="I8" s="26">
        <f>C8*H8*G8</f>
        <v>13974.105600000001</v>
      </c>
    </row>
    <row r="10" spans="1:12" ht="59.25" customHeight="1" x14ac:dyDescent="0.25"/>
  </sheetData>
  <mergeCells count="2">
    <mergeCell ref="A2:F2"/>
    <mergeCell ref="A6:F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2" sqref="A2:I3"/>
    </sheetView>
  </sheetViews>
  <sheetFormatPr baseColWidth="10" defaultRowHeight="12.75" x14ac:dyDescent="0.25"/>
  <cols>
    <col min="1" max="7" width="11.42578125" style="5"/>
    <col min="8" max="8" width="13.140625" style="5" customWidth="1"/>
    <col min="9" max="16384" width="11.42578125" style="5"/>
  </cols>
  <sheetData>
    <row r="1" spans="1:9" ht="64.5" customHeight="1" x14ac:dyDescent="0.25"/>
    <row r="2" spans="1:9" ht="15.75" customHeight="1" x14ac:dyDescent="0.25">
      <c r="A2" s="47" t="s">
        <v>52</v>
      </c>
      <c r="B2" s="48"/>
      <c r="C2" s="48"/>
      <c r="D2" s="48"/>
      <c r="E2" s="48"/>
      <c r="F2" s="49"/>
      <c r="G2" s="1"/>
      <c r="H2" s="2"/>
      <c r="I2" s="4"/>
    </row>
    <row r="3" spans="1:9" ht="41.25" customHeight="1" x14ac:dyDescent="0.25">
      <c r="A3" s="45" t="s">
        <v>0</v>
      </c>
      <c r="B3" s="45" t="s">
        <v>2</v>
      </c>
      <c r="C3" s="45" t="s">
        <v>3</v>
      </c>
      <c r="D3" s="45" t="s">
        <v>16</v>
      </c>
      <c r="E3" s="45" t="s">
        <v>1</v>
      </c>
      <c r="F3" s="45" t="s">
        <v>17</v>
      </c>
      <c r="G3" s="45" t="s">
        <v>33</v>
      </c>
      <c r="H3" s="45" t="s">
        <v>38</v>
      </c>
      <c r="I3" s="46" t="s">
        <v>25</v>
      </c>
    </row>
    <row r="4" spans="1:9" x14ac:dyDescent="0.25">
      <c r="A4" s="27">
        <v>2494.2437468123203</v>
      </c>
      <c r="B4" s="16">
        <v>0.34</v>
      </c>
      <c r="C4" s="27">
        <v>115073.7</v>
      </c>
      <c r="D4" s="27">
        <v>12566.362539846185</v>
      </c>
      <c r="E4" s="28">
        <v>2661.6099999999979</v>
      </c>
      <c r="F4" s="28">
        <v>2488.4899999999975</v>
      </c>
      <c r="G4" s="10">
        <f>F4/E4</f>
        <v>0.93495666156950097</v>
      </c>
      <c r="H4" s="11">
        <f>E4</f>
        <v>2661.6099999999979</v>
      </c>
      <c r="I4" s="12">
        <f>C4*G4*H4</f>
        <v>286359751.7129997</v>
      </c>
    </row>
    <row r="6" spans="1:9" ht="15.75" customHeight="1" x14ac:dyDescent="0.25">
      <c r="A6" s="47" t="s">
        <v>24</v>
      </c>
      <c r="B6" s="48"/>
      <c r="C6" s="48"/>
      <c r="D6" s="48"/>
      <c r="E6" s="48"/>
      <c r="F6" s="49"/>
      <c r="G6" s="1"/>
      <c r="H6" s="2"/>
      <c r="I6" s="4"/>
    </row>
    <row r="7" spans="1:9" ht="42" customHeight="1" x14ac:dyDescent="0.25">
      <c r="A7" s="45" t="s">
        <v>0</v>
      </c>
      <c r="B7" s="45" t="s">
        <v>2</v>
      </c>
      <c r="C7" s="45" t="s">
        <v>3</v>
      </c>
      <c r="D7" s="45" t="s">
        <v>16</v>
      </c>
      <c r="E7" s="45" t="s">
        <v>1</v>
      </c>
      <c r="F7" s="45" t="s">
        <v>17</v>
      </c>
      <c r="G7" s="45" t="s">
        <v>33</v>
      </c>
      <c r="H7" s="45" t="s">
        <v>38</v>
      </c>
      <c r="I7" s="46" t="s">
        <v>25</v>
      </c>
    </row>
    <row r="8" spans="1:9" x14ac:dyDescent="0.25">
      <c r="A8" s="27">
        <v>2145.0496222579372</v>
      </c>
      <c r="B8" s="16">
        <v>0.29239999999999999</v>
      </c>
      <c r="C8" s="27">
        <v>98963.381999999998</v>
      </c>
      <c r="D8" s="27">
        <v>10807.071784266685</v>
      </c>
      <c r="E8" s="28">
        <v>2661.6099999999979</v>
      </c>
      <c r="F8" s="28">
        <v>2488.4899999999975</v>
      </c>
      <c r="G8" s="10">
        <f>F8/E8</f>
        <v>0.93495666156950097</v>
      </c>
      <c r="H8" s="11">
        <f>E8</f>
        <v>2661.6099999999979</v>
      </c>
      <c r="I8" s="26">
        <f>C8*H8*G8</f>
        <v>246269386.47317973</v>
      </c>
    </row>
    <row r="10" spans="1:9" ht="57" customHeight="1" x14ac:dyDescent="0.25"/>
  </sheetData>
  <mergeCells count="2">
    <mergeCell ref="A2:F2"/>
    <mergeCell ref="A6:F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7" sqref="A7"/>
    </sheetView>
  </sheetViews>
  <sheetFormatPr baseColWidth="10" defaultRowHeight="12.75" x14ac:dyDescent="0.25"/>
  <cols>
    <col min="1" max="7" width="11.42578125" style="29"/>
    <col min="8" max="8" width="13.42578125" style="29" customWidth="1"/>
    <col min="9" max="16384" width="11.42578125" style="29"/>
  </cols>
  <sheetData>
    <row r="1" spans="1:9" ht="62.25" customHeight="1" x14ac:dyDescent="0.25"/>
    <row r="2" spans="1:9" ht="16.5" customHeight="1" x14ac:dyDescent="0.25">
      <c r="A2" s="47" t="s">
        <v>53</v>
      </c>
      <c r="B2" s="48"/>
      <c r="C2" s="48"/>
      <c r="D2" s="48"/>
      <c r="E2" s="48"/>
      <c r="F2" s="49"/>
      <c r="G2" s="1"/>
      <c r="H2" s="2"/>
      <c r="I2" s="4"/>
    </row>
    <row r="3" spans="1:9" ht="42" customHeight="1" x14ac:dyDescent="0.25">
      <c r="A3" s="45" t="s">
        <v>0</v>
      </c>
      <c r="B3" s="45" t="s">
        <v>2</v>
      </c>
      <c r="C3" s="45" t="s">
        <v>3</v>
      </c>
      <c r="D3" s="45" t="s">
        <v>16</v>
      </c>
      <c r="E3" s="45" t="s">
        <v>1</v>
      </c>
      <c r="F3" s="45" t="s">
        <v>17</v>
      </c>
      <c r="G3" s="45" t="s">
        <v>33</v>
      </c>
      <c r="H3" s="45" t="s">
        <v>38</v>
      </c>
      <c r="I3" s="46" t="s">
        <v>25</v>
      </c>
    </row>
    <row r="4" spans="1:9" x14ac:dyDescent="0.25">
      <c r="A4" s="30">
        <v>172.42850539796828</v>
      </c>
      <c r="B4" s="31">
        <v>0.06</v>
      </c>
      <c r="C4" s="30">
        <v>609.87800000000004</v>
      </c>
      <c r="D4" s="30">
        <v>201.78841419964985</v>
      </c>
      <c r="E4" s="32">
        <v>2661.6099999999979</v>
      </c>
      <c r="F4" s="32">
        <v>391.82000000000005</v>
      </c>
      <c r="G4" s="10">
        <f>F4/E4</f>
        <v>0.14721165009148612</v>
      </c>
      <c r="H4" s="11">
        <f>E4</f>
        <v>2661.6099999999979</v>
      </c>
      <c r="I4" s="12">
        <f>C4*G4*H4</f>
        <v>238962.39796000006</v>
      </c>
    </row>
    <row r="6" spans="1:9" ht="16.5" customHeight="1" x14ac:dyDescent="0.25">
      <c r="A6" s="47" t="s">
        <v>41</v>
      </c>
      <c r="B6" s="48"/>
      <c r="C6" s="48"/>
      <c r="D6" s="48"/>
      <c r="E6" s="48"/>
      <c r="F6" s="49"/>
      <c r="G6" s="1"/>
      <c r="H6" s="2"/>
      <c r="I6" s="4"/>
    </row>
    <row r="7" spans="1:9" ht="38.25" x14ac:dyDescent="0.25">
      <c r="A7" s="45" t="s">
        <v>0</v>
      </c>
      <c r="B7" s="45" t="s">
        <v>2</v>
      </c>
      <c r="C7" s="45" t="s">
        <v>3</v>
      </c>
      <c r="D7" s="45" t="s">
        <v>16</v>
      </c>
      <c r="E7" s="45" t="s">
        <v>1</v>
      </c>
      <c r="F7" s="45" t="s">
        <v>17</v>
      </c>
      <c r="G7" s="45" t="s">
        <v>33</v>
      </c>
      <c r="H7" s="45" t="s">
        <v>38</v>
      </c>
      <c r="I7" s="46" t="s">
        <v>25</v>
      </c>
    </row>
    <row r="8" spans="1:9" x14ac:dyDescent="0.25">
      <c r="A8" s="30">
        <v>148.28851464222026</v>
      </c>
      <c r="B8" s="31">
        <v>5.16E-2</v>
      </c>
      <c r="C8" s="30">
        <v>524.49508000000003</v>
      </c>
      <c r="D8" s="30">
        <v>173.53803621173029</v>
      </c>
      <c r="E8" s="32">
        <v>2661.6099999999979</v>
      </c>
      <c r="F8" s="32">
        <v>391.82000000000005</v>
      </c>
      <c r="G8" s="10">
        <f>F8/E8</f>
        <v>0.14721165009148612</v>
      </c>
      <c r="H8" s="11">
        <f>E8</f>
        <v>2661.6099999999979</v>
      </c>
      <c r="I8" s="12">
        <f>C8*G8*H8</f>
        <v>205507.66224560005</v>
      </c>
    </row>
    <row r="10" spans="1:9" ht="61.5" customHeight="1" x14ac:dyDescent="0.25"/>
  </sheetData>
  <mergeCells count="2">
    <mergeCell ref="A2:F2"/>
    <mergeCell ref="A6:F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zoomScale="40" zoomScaleNormal="40" workbookViewId="0">
      <selection activeCell="L1" sqref="L1"/>
    </sheetView>
  </sheetViews>
  <sheetFormatPr baseColWidth="10" defaultRowHeight="12.75" x14ac:dyDescent="0.25"/>
  <cols>
    <col min="1" max="1" width="31" style="44" customWidth="1"/>
    <col min="2" max="2" width="21.28515625" style="5" bestFit="1" customWidth="1"/>
    <col min="3" max="4" width="17" style="5" bestFit="1" customWidth="1"/>
    <col min="5" max="5" width="16.85546875" style="5" bestFit="1" customWidth="1"/>
    <col min="6" max="6" width="18.28515625" style="5" bestFit="1" customWidth="1"/>
    <col min="7" max="7" width="14" style="5" bestFit="1" customWidth="1"/>
    <col min="8" max="8" width="12.42578125" style="5" customWidth="1"/>
    <col min="9" max="9" width="16.85546875" style="5" customWidth="1"/>
    <col min="10" max="10" width="20.140625" style="5" customWidth="1"/>
    <col min="11" max="11" width="17.85546875" style="5" bestFit="1" customWidth="1"/>
    <col min="12" max="12" width="20.5703125" style="5" customWidth="1"/>
    <col min="13" max="13" width="27.28515625" style="5" customWidth="1"/>
    <col min="14" max="14" width="14.5703125" style="5" bestFit="1" customWidth="1"/>
    <col min="15" max="16" width="17" style="5" bestFit="1" customWidth="1"/>
    <col min="17" max="17" width="19.140625" style="5" customWidth="1"/>
    <col min="18" max="18" width="8.7109375" style="5" bestFit="1" customWidth="1"/>
    <col min="19" max="19" width="15" style="5" bestFit="1" customWidth="1"/>
    <col min="20" max="20" width="14.85546875" style="5" customWidth="1"/>
    <col min="21" max="21" width="15" style="5" bestFit="1" customWidth="1"/>
    <col min="22" max="22" width="18.42578125" style="5" customWidth="1"/>
    <col min="23" max="23" width="24.140625" style="5" bestFit="1" customWidth="1"/>
    <col min="24" max="16384" width="11.42578125" style="5"/>
  </cols>
  <sheetData>
    <row r="1" spans="1:24" ht="69.75" customHeight="1" x14ac:dyDescent="0.25"/>
    <row r="2" spans="1:24" ht="20.25" customHeight="1" x14ac:dyDescent="0.25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M2" s="47" t="s">
        <v>54</v>
      </c>
      <c r="N2" s="48"/>
      <c r="O2" s="48"/>
      <c r="P2" s="48"/>
      <c r="Q2" s="48"/>
      <c r="R2" s="48"/>
      <c r="S2" s="48"/>
      <c r="T2" s="48"/>
      <c r="U2" s="48"/>
      <c r="V2" s="48"/>
      <c r="W2" s="49"/>
    </row>
    <row r="3" spans="1:24" s="35" customFormat="1" ht="76.5" customHeight="1" x14ac:dyDescent="0.25">
      <c r="A3" s="58"/>
      <c r="B3" s="45" t="s">
        <v>26</v>
      </c>
      <c r="C3" s="45" t="s">
        <v>27</v>
      </c>
      <c r="D3" s="45" t="s">
        <v>28</v>
      </c>
      <c r="E3" s="45" t="s">
        <v>32</v>
      </c>
      <c r="F3" s="45" t="s">
        <v>29</v>
      </c>
      <c r="G3" s="45" t="s">
        <v>30</v>
      </c>
      <c r="H3" s="45" t="s">
        <v>40</v>
      </c>
      <c r="I3" s="45" t="s">
        <v>39</v>
      </c>
      <c r="J3" s="33" t="s">
        <v>43</v>
      </c>
      <c r="K3" s="34" t="s">
        <v>44</v>
      </c>
      <c r="M3" s="58"/>
      <c r="N3" s="45" t="s">
        <v>26</v>
      </c>
      <c r="O3" s="45" t="s">
        <v>27</v>
      </c>
      <c r="P3" s="45" t="s">
        <v>28</v>
      </c>
      <c r="Q3" s="45" t="s">
        <v>32</v>
      </c>
      <c r="R3" s="45" t="s">
        <v>29</v>
      </c>
      <c r="S3" s="45" t="s">
        <v>30</v>
      </c>
      <c r="T3" s="45" t="s">
        <v>40</v>
      </c>
      <c r="U3" s="33" t="s">
        <v>55</v>
      </c>
      <c r="V3" s="63" t="s">
        <v>42</v>
      </c>
      <c r="W3" s="64" t="s">
        <v>34</v>
      </c>
      <c r="X3" s="36"/>
    </row>
    <row r="4" spans="1:24" ht="41.25" customHeight="1" x14ac:dyDescent="0.25">
      <c r="A4" s="45" t="s">
        <v>31</v>
      </c>
      <c r="B4" s="59">
        <f>Iluminación!I9+Iluminación!S9+Iluminación!AD9</f>
        <v>10674898.091999993</v>
      </c>
      <c r="C4" s="59">
        <f>Refrigeración!I8</f>
        <v>1015541.2511999994</v>
      </c>
      <c r="D4" s="59">
        <f>Ambiente!V9</f>
        <v>152624.02800000002</v>
      </c>
      <c r="E4" s="59">
        <f>Calefacción!I8</f>
        <v>16594.560000000001</v>
      </c>
      <c r="F4" s="59">
        <f>Hornos!I8</f>
        <v>13974.105600000001</v>
      </c>
      <c r="G4" s="59">
        <f>'Aparatos elec'!I8</f>
        <v>246269386.47317973</v>
      </c>
      <c r="H4" s="59">
        <f>'Aparatos médicos'!I8</f>
        <v>205507.66224560005</v>
      </c>
      <c r="I4" s="60">
        <v>2661.6099999999979</v>
      </c>
      <c r="J4" s="37">
        <f>SUM(B4:H4)</f>
        <v>258348526.17222533</v>
      </c>
      <c r="K4" s="38">
        <f>((J4*12/365)/I4/12)</f>
        <v>265.93083933926033</v>
      </c>
      <c r="M4" s="45" t="s">
        <v>31</v>
      </c>
      <c r="N4" s="39">
        <f>Iluminación!AD4+Iluminación!S4+Iluminación!I4</f>
        <v>8465613.4799999967</v>
      </c>
      <c r="O4" s="39">
        <f>Refrigeración!I4</f>
        <v>1180861.9199999992</v>
      </c>
      <c r="P4" s="39">
        <f>Ambiente!V4</f>
        <v>177469.80000000002</v>
      </c>
      <c r="Q4" s="39">
        <f>Calefacción!I4</f>
        <v>19296</v>
      </c>
      <c r="R4" s="39">
        <f>Hornos!I4</f>
        <v>16248.960000000001</v>
      </c>
      <c r="S4" s="39">
        <f>'Aparatos elec'!I4</f>
        <v>286359751.7129997</v>
      </c>
      <c r="T4" s="39">
        <f>'Aparatos médicos'!I4</f>
        <v>238962.39796000006</v>
      </c>
      <c r="U4" s="40">
        <f>SUM(N4:T4)</f>
        <v>296458204.27095973</v>
      </c>
      <c r="V4" s="41">
        <f>U4/I4</f>
        <v>111383.03668492378</v>
      </c>
      <c r="W4" s="42">
        <f>((U4*12/365)/I4/12)</f>
        <v>305.15900461622948</v>
      </c>
      <c r="X4" s="43"/>
    </row>
    <row r="6" spans="1:24" ht="66" customHeight="1" x14ac:dyDescent="0.25"/>
  </sheetData>
  <mergeCells count="2">
    <mergeCell ref="M2:W2"/>
    <mergeCell ref="A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Iluminación</vt:lpstr>
      <vt:lpstr>Refrigeración</vt:lpstr>
      <vt:lpstr>Ambiente</vt:lpstr>
      <vt:lpstr>Calefacción</vt:lpstr>
      <vt:lpstr>Hornos</vt:lpstr>
      <vt:lpstr>Aparatos elec</vt:lpstr>
      <vt:lpstr>Aparatos médicos</vt:lpstr>
      <vt:lpstr>Consumo definitivo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daisyu</dc:creator>
  <cp:lastModifiedBy>Usuario</cp:lastModifiedBy>
  <dcterms:created xsi:type="dcterms:W3CDTF">2013-11-12T17:17:01Z</dcterms:created>
  <dcterms:modified xsi:type="dcterms:W3CDTF">2014-04-29T23:20:35Z</dcterms:modified>
</cp:coreProperties>
</file>